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codeName="ThisWorkbook" defaultThemeVersion="124226"/>
  <mc:AlternateContent xmlns:mc="http://schemas.openxmlformats.org/markup-compatibility/2006">
    <mc:Choice Requires="x15">
      <x15ac:absPath xmlns:x15ac="http://schemas.microsoft.com/office/spreadsheetml/2010/11/ac" url="I:\Strategic_Planning_And_Research\PSH Development Program\2024 PSH RFA Round XI\PPAs\"/>
    </mc:Choice>
  </mc:AlternateContent>
  <xr:revisionPtr revIDLastSave="0" documentId="13_ncr:1_{3743DB89-49AB-42D3-9CD1-EE680FD53757}" xr6:coauthVersionLast="47" xr6:coauthVersionMax="47" xr10:uidLastSave="{00000000-0000-0000-0000-000000000000}"/>
  <workbookProtection workbookAlgorithmName="SHA-512" workbookHashValue="G3lKYcYBoPkUsnKKc7V8K7MTwEqzpd1dM6pxCmlCuOuHvMRvtJ+XeIYzBUs7ka6KDmcWwIICN5WaWk3/l/aTfg==" workbookSaltValue="WbHFpLPZeEr5zXxqOOodJw==" workbookSpinCount="100000" lockStructure="1"/>
  <bookViews>
    <workbookView xWindow="-110" yWindow="-110" windowWidth="19420" windowHeight="10420" tabRatio="724" activeTab="1" xr2:uid="{00000000-000D-0000-FFFF-FFFF00000000}"/>
    <workbookView xWindow="-110" yWindow="-110" windowWidth="19420" windowHeight="10420" firstSheet="2" activeTab="2" xr2:uid="{2572771B-9642-40AC-A30E-4DF3D06FEDAA}"/>
  </bookViews>
  <sheets>
    <sheet name="Instructions" sheetId="51" r:id="rId1"/>
    <sheet name="A_Description and Fund Request" sheetId="53" r:id="rId2"/>
    <sheet name="B_PPA Checklist by Program" sheetId="52" r:id="rId3"/>
    <sheet name="C_Site" sheetId="50" r:id="rId4"/>
    <sheet name="D_Dev Team" sheetId="55" r:id="rId5"/>
    <sheet name="E_Organizational Chart" sheetId="49" r:id="rId6"/>
    <sheet name="F_Population and Services" sheetId="65" r:id="rId7"/>
    <sheet name="G_Unit Mix" sheetId="57" r:id="rId8"/>
    <sheet name="H_Sources_Uses" sheetId="59" r:id="rId9"/>
    <sheet name="I_Operating Pro Forma" sheetId="61" r:id="rId10"/>
    <sheet name="Construction Lookup Table" sheetId="56" state="hidden" r:id="rId11"/>
    <sheet name="psCover" sheetId="64" state="hidden" r:id="rId12"/>
    <sheet name="PPA ps1" sheetId="14" state="hidden" r:id="rId13"/>
    <sheet name="PPA ps2" sheetId="60" state="hidden" r:id="rId14"/>
    <sheet name="PPA ps3" sheetId="15" state="hidden" r:id="rId15"/>
    <sheet name="PPA ps4" sheetId="63" state="hidden" r:id="rId16"/>
    <sheet name="Data" sheetId="19" state="hidden" r:id="rId17"/>
    <sheet name="Change Log" sheetId="21"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Fill" localSheetId="1" hidden="1">#REF!</definedName>
    <definedName name="_Fill" localSheetId="2" hidden="1">#REF!</definedName>
    <definedName name="_Fill" localSheetId="3" hidden="1">#REF!</definedName>
    <definedName name="_Fill" localSheetId="10"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0" hidden="1">#REF!</definedName>
    <definedName name="_Fill" localSheetId="13" hidden="1">#REF!</definedName>
    <definedName name="_Fill" hidden="1">#REF!</definedName>
    <definedName name="_OL8" localSheetId="1">[1]Description!$H$59</definedName>
    <definedName name="_OL8" localSheetId="2">[1]Description!$H$59</definedName>
    <definedName name="_OL8" localSheetId="3">[1]Description!$H$59</definedName>
    <definedName name="_OL8" localSheetId="10">[1]Description!$H$59</definedName>
    <definedName name="_OL8" localSheetId="4">[1]Description!$H$59</definedName>
    <definedName name="_OL8" localSheetId="5">[1]Description!$H$59</definedName>
    <definedName name="_OL8" localSheetId="6">[1]Description!$H$59</definedName>
    <definedName name="_OL8" localSheetId="7">[1]Description!$H$59</definedName>
    <definedName name="_OL8" localSheetId="0">[1]Description!$H$59</definedName>
    <definedName name="_OL8">[2]Description!$H$59</definedName>
    <definedName name="_PS1" localSheetId="1">[3]ps1!$A$1:$I$71</definedName>
    <definedName name="_PS1" localSheetId="2">[3]ps1!$A$1:$I$71</definedName>
    <definedName name="_PS1" localSheetId="3">[3]ps1!$A$1:$I$71</definedName>
    <definedName name="_PS1" localSheetId="10">[3]ps1!$A$1:$I$71</definedName>
    <definedName name="_PS1" localSheetId="4">[3]ps1!$A$1:$I$71</definedName>
    <definedName name="_PS1" localSheetId="5">[3]ps1!$A$1:$I$71</definedName>
    <definedName name="_PS1" localSheetId="6">[3]ps1!$A$1:$I$71</definedName>
    <definedName name="_PS1" localSheetId="7">[3]ps1!$A$1:$I$71</definedName>
    <definedName name="_PS1" localSheetId="0">[3]ps1!$A$1:$I$71</definedName>
    <definedName name="_PS1">[4]ps1!$A$1:$I$71</definedName>
    <definedName name="_PS2" localSheetId="1">[3]ps2!$A$1:$F$58</definedName>
    <definedName name="_PS2" localSheetId="2">[3]ps2!$A$1:$F$58</definedName>
    <definedName name="_PS2" localSheetId="3">[3]ps2!$A$1:$F$58</definedName>
    <definedName name="_PS2" localSheetId="10">[3]ps2!$A$1:$F$58</definedName>
    <definedName name="_PS2" localSheetId="4">[3]ps2!$A$1:$F$58</definedName>
    <definedName name="_PS2" localSheetId="5">[3]ps2!$A$1:$F$58</definedName>
    <definedName name="_PS2" localSheetId="6">[3]ps2!$A$1:$F$58</definedName>
    <definedName name="_PS2" localSheetId="7">[3]ps2!$A$1:$F$58</definedName>
    <definedName name="_PS2" localSheetId="0">[3]ps2!$A$1:$F$58</definedName>
    <definedName name="_PS2">[4]ps2!$A$1:$F$58</definedName>
    <definedName name="_PS3" localSheetId="1">[3]ps3!$A$1:$M$75</definedName>
    <definedName name="_PS3" localSheetId="2">[3]ps3!$A$1:$M$75</definedName>
    <definedName name="_PS3" localSheetId="3">[3]ps3!$A$1:$M$75</definedName>
    <definedName name="_PS3" localSheetId="10">[3]ps3!$A$1:$M$75</definedName>
    <definedName name="_PS3" localSheetId="4">[3]ps3!$A$1:$M$75</definedName>
    <definedName name="_PS3" localSheetId="5">[3]ps3!$A$1:$M$75</definedName>
    <definedName name="_PS3" localSheetId="6">[3]ps3!$A$1:$M$75</definedName>
    <definedName name="_PS3" localSheetId="7">[3]ps3!$A$1:$M$75</definedName>
    <definedName name="_PS3" localSheetId="0">[3]ps3!$A$1:$M$75</definedName>
    <definedName name="_PS3">[4]ps3!$A$1:$M$75</definedName>
    <definedName name="_PS4" localSheetId="1">#REF!</definedName>
    <definedName name="_PS4" localSheetId="2">#REF!</definedName>
    <definedName name="_PS4" localSheetId="3">#REF!</definedName>
    <definedName name="_PS4" localSheetId="10">#REF!</definedName>
    <definedName name="_PS4" localSheetId="4">#REF!</definedName>
    <definedName name="_PS4" localSheetId="5">#REF!</definedName>
    <definedName name="_PS4" localSheetId="6">#REF!</definedName>
    <definedName name="_PS4" localSheetId="7">#REF!</definedName>
    <definedName name="_PS4" localSheetId="8">#REF!</definedName>
    <definedName name="_PS4" localSheetId="9">#REF!</definedName>
    <definedName name="_PS4" localSheetId="0">#REF!</definedName>
    <definedName name="_PS4" localSheetId="13">#REF!</definedName>
    <definedName name="_PS4" localSheetId="11">#REF!</definedName>
    <definedName name="_PS4">#REF!</definedName>
    <definedName name="_PS5" localSheetId="1">[3]Ps4!$A$1:$G$58</definedName>
    <definedName name="_PS5" localSheetId="2">[3]Ps4!$A$1:$G$58</definedName>
    <definedName name="_PS5" localSheetId="3">[3]Ps4!$A$1:$G$58</definedName>
    <definedName name="_PS5" localSheetId="10">[3]Ps4!$A$1:$G$58</definedName>
    <definedName name="_PS5" localSheetId="4">[3]Ps4!$A$1:$G$58</definedName>
    <definedName name="_PS5" localSheetId="5">[3]Ps4!$A$1:$G$58</definedName>
    <definedName name="_PS5" localSheetId="6">[3]Ps4!$A$1:$G$58</definedName>
    <definedName name="_PS5" localSheetId="7">[3]Ps4!$A$1:$G$58</definedName>
    <definedName name="_PS5" localSheetId="0">[3]Ps4!$A$1:$G$58</definedName>
    <definedName name="_PS5">[4]Ps4!$A$1:$G$58</definedName>
    <definedName name="_PS6" localSheetId="1">#REF!</definedName>
    <definedName name="_PS6" localSheetId="2">#REF!</definedName>
    <definedName name="_PS6" localSheetId="3">#REF!</definedName>
    <definedName name="_PS6" localSheetId="10">#REF!</definedName>
    <definedName name="_PS6" localSheetId="4">#REF!</definedName>
    <definedName name="_PS6" localSheetId="5">#REF!</definedName>
    <definedName name="_PS6" localSheetId="6">#REF!</definedName>
    <definedName name="_PS6" localSheetId="7">#REF!</definedName>
    <definedName name="_PS6" localSheetId="8">#REF!</definedName>
    <definedName name="_PS6" localSheetId="9">#REF!</definedName>
    <definedName name="_PS6" localSheetId="0">#REF!</definedName>
    <definedName name="_PS6" localSheetId="13">#REF!</definedName>
    <definedName name="_PS6" localSheetId="11">#REF!</definedName>
    <definedName name="_PS6">#REF!</definedName>
    <definedName name="_Table2_In1" localSheetId="1" hidden="1">#REF!</definedName>
    <definedName name="_Table2_In1" localSheetId="2" hidden="1">#REF!</definedName>
    <definedName name="_Table2_In1" localSheetId="3" hidden="1">#REF!</definedName>
    <definedName name="_Table2_In1" localSheetId="10" hidden="1">#REF!</definedName>
    <definedName name="_Table2_In1" localSheetId="4" hidden="1">#REF!</definedName>
    <definedName name="_Table2_In1" localSheetId="5" hidden="1">#REF!</definedName>
    <definedName name="_Table2_In1" localSheetId="6" hidden="1">#REF!</definedName>
    <definedName name="_Table2_In1" localSheetId="7" hidden="1">#REF!</definedName>
    <definedName name="_Table2_In1" localSheetId="8" hidden="1">#REF!</definedName>
    <definedName name="_Table2_In1" localSheetId="0" hidden="1">#REF!</definedName>
    <definedName name="_Table2_In1" localSheetId="13" hidden="1">#REF!</definedName>
    <definedName name="_Table2_In1" hidden="1">#REF!</definedName>
    <definedName name="_Table2_In2" localSheetId="1" hidden="1">#REF!</definedName>
    <definedName name="_Table2_In2" localSheetId="2" hidden="1">#REF!</definedName>
    <definedName name="_Table2_In2" localSheetId="3" hidden="1">#REF!</definedName>
    <definedName name="_Table2_In2" localSheetId="10" hidden="1">#REF!</definedName>
    <definedName name="_Table2_In2" localSheetId="4" hidden="1">#REF!</definedName>
    <definedName name="_Table2_In2" localSheetId="5" hidden="1">#REF!</definedName>
    <definedName name="_Table2_In2" localSheetId="6" hidden="1">#REF!</definedName>
    <definedName name="_Table2_In2" localSheetId="7" hidden="1">#REF!</definedName>
    <definedName name="_Table2_In2" localSheetId="8" hidden="1">#REF!</definedName>
    <definedName name="_Table2_In2" localSheetId="0" hidden="1">#REF!</definedName>
    <definedName name="_Table2_In2" localSheetId="13" hidden="1">#REF!</definedName>
    <definedName name="_Table2_In2" hidden="1">#REF!</definedName>
    <definedName name="_Table2_Out" localSheetId="1" hidden="1">#REF!</definedName>
    <definedName name="_Table2_Out" localSheetId="2" hidden="1">#REF!</definedName>
    <definedName name="_Table2_Out" localSheetId="3" hidden="1">#REF!</definedName>
    <definedName name="_Table2_Out" localSheetId="10" hidden="1">#REF!</definedName>
    <definedName name="_Table2_Out" localSheetId="4" hidden="1">#REF!</definedName>
    <definedName name="_Table2_Out" localSheetId="5" hidden="1">#REF!</definedName>
    <definedName name="_Table2_Out" localSheetId="6" hidden="1">#REF!</definedName>
    <definedName name="_Table2_Out" localSheetId="7" hidden="1">#REF!</definedName>
    <definedName name="_Table2_Out" localSheetId="8" hidden="1">#REF!</definedName>
    <definedName name="_Table2_Out" localSheetId="0" hidden="1">#REF!</definedName>
    <definedName name="_Table2_Out" localSheetId="13" hidden="1">#REF!</definedName>
    <definedName name="_Table2_Out" hidden="1">#REF!</definedName>
    <definedName name="aa" localSheetId="1" hidden="1">{#N/A,#N/A,TRUE,"Summary";#N/A,#N/A,TRUE,"Program Scheme";#N/A,#N/A,TRUE,"Assumptions";#N/A,#N/A,TRUE,"Development Budget &amp; Timing";#N/A,#N/A,TRUE,"Cash Flow";#N/A,#N/A,TRUE,"Cash Flow to Debt &amp; Equity"}</definedName>
    <definedName name="aa" localSheetId="2" hidden="1">{#N/A,#N/A,TRUE,"Summary";#N/A,#N/A,TRUE,"Program Scheme";#N/A,#N/A,TRUE,"Assumptions";#N/A,#N/A,TRUE,"Development Budget &amp; Timing";#N/A,#N/A,TRUE,"Cash Flow";#N/A,#N/A,TRUE,"Cash Flow to Debt &amp; Equity"}</definedName>
    <definedName name="aa" localSheetId="3" hidden="1">{#N/A,#N/A,TRUE,"Summary";#N/A,#N/A,TRUE,"Program Scheme";#N/A,#N/A,TRUE,"Assumptions";#N/A,#N/A,TRUE,"Development Budget &amp; Timing";#N/A,#N/A,TRUE,"Cash Flow";#N/A,#N/A,TRUE,"Cash Flow to Debt &amp; Equity"}</definedName>
    <definedName name="aa" localSheetId="10" hidden="1">{#N/A,#N/A,TRUE,"Summary";#N/A,#N/A,TRUE,"Program Scheme";#N/A,#N/A,TRUE,"Assumptions";#N/A,#N/A,TRUE,"Development Budget &amp; Timing";#N/A,#N/A,TRUE,"Cash Flow";#N/A,#N/A,TRUE,"Cash Flow to Debt &amp; Equity"}</definedName>
    <definedName name="aa" localSheetId="4" hidden="1">{#N/A,#N/A,TRUE,"Summary";#N/A,#N/A,TRUE,"Program Scheme";#N/A,#N/A,TRUE,"Assumptions";#N/A,#N/A,TRUE,"Development Budget &amp; Timing";#N/A,#N/A,TRUE,"Cash Flow";#N/A,#N/A,TRUE,"Cash Flow to Debt &amp; Equity"}</definedName>
    <definedName name="aa" localSheetId="6" hidden="1">{#N/A,#N/A,TRUE,"Summary";#N/A,#N/A,TRUE,"Program Scheme";#N/A,#N/A,TRUE,"Assumptions";#N/A,#N/A,TRUE,"Development Budget &amp; Timing";#N/A,#N/A,TRUE,"Cash Flow";#N/A,#N/A,TRUE,"Cash Flow to Debt &amp; Equity"}</definedName>
    <definedName name="aa" localSheetId="7" hidden="1">{#N/A,#N/A,TRUE,"Summary";#N/A,#N/A,TRUE,"Program Scheme";#N/A,#N/A,TRUE,"Assumptions";#N/A,#N/A,TRUE,"Development Budget &amp; Timing";#N/A,#N/A,TRUE,"Cash Flow";#N/A,#N/A,TRUE,"Cash Flow to Debt &amp; Equity"}</definedName>
    <definedName name="aa" localSheetId="0" hidden="1">{#N/A,#N/A,TRUE,"Summary";#N/A,#N/A,TRUE,"Program Scheme";#N/A,#N/A,TRUE,"Assumptions";#N/A,#N/A,TRUE,"Development Budget &amp; Timing";#N/A,#N/A,TRUE,"Cash Flow";#N/A,#N/A,TRUE,"Cash Flow to Debt &amp; Equity"}</definedName>
    <definedName name="aa" hidden="1">{#N/A,#N/A,TRUE,"Summary";#N/A,#N/A,TRUE,"Program Scheme";#N/A,#N/A,TRUE,"Assumptions";#N/A,#N/A,TRUE,"Development Budget &amp; Timing";#N/A,#N/A,TRUE,"Cash Flow";#N/A,#N/A,TRUE,"Cash Flow to Debt &amp; Equity"}</definedName>
    <definedName name="AC" localSheetId="1">'[5]4 PROJECT'!$Z$9:$Z$10</definedName>
    <definedName name="AC" localSheetId="2">'[5]4 PROJECT'!$Z$9:$Z$10</definedName>
    <definedName name="AC" localSheetId="3">'[5]4 PROJECT'!$Z$9:$Z$10</definedName>
    <definedName name="AC" localSheetId="10">'[5]4 PROJECT'!$Z$9:$Z$10</definedName>
    <definedName name="AC" localSheetId="4">'[5]4 PROJECT'!$Z$9:$Z$10</definedName>
    <definedName name="AC" localSheetId="5">'[5]4 PROJECT'!$Z$9:$Z$10</definedName>
    <definedName name="AC" localSheetId="6">'[5]4 PROJECT'!$Z$9:$Z$10</definedName>
    <definedName name="AC" localSheetId="7">'[5]4 PROJECT'!$Z$9:$Z$10</definedName>
    <definedName name="AC" localSheetId="0">'[5]4 PROJECT'!$Z$9:$Z$10</definedName>
    <definedName name="AC">'[6]4 PROJECT'!$Z$9:$Z$10</definedName>
    <definedName name="affordableunits" localSheetId="1">[7]B_Details!#REF!</definedName>
    <definedName name="affordableunits" localSheetId="2">[7]B_Details!#REF!</definedName>
    <definedName name="affordableunits" localSheetId="3">[7]B_Details!#REF!</definedName>
    <definedName name="affordableunits" localSheetId="10">[7]B_Details!#REF!</definedName>
    <definedName name="affordableunits" localSheetId="4">[7]B_Details!#REF!</definedName>
    <definedName name="affordableunits" localSheetId="5">[7]B_Details!#REF!</definedName>
    <definedName name="affordableunits" localSheetId="6">[7]B_Details!#REF!</definedName>
    <definedName name="affordableunits" localSheetId="7">[7]B_Details!#REF!</definedName>
    <definedName name="affordableunits" localSheetId="8">#REF!</definedName>
    <definedName name="affordableunits" localSheetId="9">[8]B_Details!#REF!</definedName>
    <definedName name="affordableunits" localSheetId="0">[7]B_Details!#REF!</definedName>
    <definedName name="affordableunits" localSheetId="13">#REF!</definedName>
    <definedName name="affordableunits" localSheetId="11">[8]B_Details!#REF!</definedName>
    <definedName name="affordableunits">#REF!</definedName>
    <definedName name="affordableunits1" localSheetId="8">[9]B_Details!#REF!</definedName>
    <definedName name="affordableunits1" localSheetId="13">[9]B_Details!#REF!</definedName>
    <definedName name="affordableunits1">[9]B_Details!#REF!</definedName>
    <definedName name="building" comment="cost of existing structures on site">'[10]Sources and Budget'!$E$250</definedName>
    <definedName name="Classification">[11]Misc.!$A$2:$A$8</definedName>
    <definedName name="construction">[10]Lists!$G$8:$G$12</definedName>
    <definedName name="Credit_Type" localSheetId="1">'[7]Rate Request'!$F$11:$F$13</definedName>
    <definedName name="Credit_Type" localSheetId="2">'[7]Rate Request'!$F$11:$F$13</definedName>
    <definedName name="Credit_Type" localSheetId="3">'[7]Rate Request'!$F$11:$F$13</definedName>
    <definedName name="Credit_Type" localSheetId="10">'[7]Rate Request'!$F$11:$F$13</definedName>
    <definedName name="Credit_Type" localSheetId="4">'[7]Rate Request'!$F$11:$F$13</definedName>
    <definedName name="Credit_Type" localSheetId="5">'[7]Rate Request'!$F$11:$F$13</definedName>
    <definedName name="Credit_Type" localSheetId="6">'[7]Rate Request'!$F$11:$F$13</definedName>
    <definedName name="Credit_Type" localSheetId="7">'[7]Rate Request'!$F$11:$F$13</definedName>
    <definedName name="Credit_Type" localSheetId="9">'[8]Rate Request'!$F$11:$F$13</definedName>
    <definedName name="Credit_Type" localSheetId="0">'[7]Rate Request'!$F$11:$F$13</definedName>
    <definedName name="Credit_Type" localSheetId="13">#REF!</definedName>
    <definedName name="Credit_Type" localSheetId="11">'[8]Rate Request'!$F$11:$F$13</definedName>
    <definedName name="Credit_Type">#REF!</definedName>
    <definedName name="Criteria_1">'[12]Loan Catalyst'!$B$61</definedName>
    <definedName name="Criteria_2">'[12]Loan Catalyst'!$B$63</definedName>
    <definedName name="Criteria_3">'[12]Loan Catalyst'!$B$65</definedName>
    <definedName name="Criteria_4">'[12]Loan Catalyst'!$B$67</definedName>
    <definedName name="Criteria_5">'[12]Loan Catalyst'!$B$69</definedName>
    <definedName name="dcrmaxpayment">[10]Proforma!$D$60</definedName>
    <definedName name="DD_Additional_Description_2">[12]Summary!$AF$141:$AF$147</definedName>
    <definedName name="DD_Agency">[12]Summary!$AO$141:$AO$144</definedName>
    <definedName name="DD_Facility_Type">[12]Summary!$AB$141:$AB$146</definedName>
    <definedName name="DD_Guaranty_Description">[12]Summary!$AP$141:$AP$144</definedName>
    <definedName name="DD_Instrument_Category">[12]Summary!$AK$141:$AK$174</definedName>
    <definedName name="DD_Instrument_Type">[12]Summary!$Z$141:$Z$148</definedName>
    <definedName name="DD_Other_Description">[12]Summary!$AE$141:$AE$162</definedName>
    <definedName name="DD_Security">[12]Summary!$AD$141:$AD$158</definedName>
    <definedName name="DD_STATE">[12]Summary!$AQ$141:$AQ$199</definedName>
    <definedName name="DD_Sub_Instrument_Type">[12]Summary!$AJ$141:$AJ$175</definedName>
    <definedName name="DD_Tax_Credit_Type">[12]Summary!$AG$141:$AG$149</definedName>
    <definedName name="DESCRIPTION" localSheetId="1">#REF!</definedName>
    <definedName name="DESCRIPTION" localSheetId="2">#REF!</definedName>
    <definedName name="DESCRIPTION" localSheetId="3">#REF!</definedName>
    <definedName name="DESCRIPTION" localSheetId="10">#REF!</definedName>
    <definedName name="DESCRIPTION" localSheetId="4">#REF!</definedName>
    <definedName name="DESCRIPTION" localSheetId="5">#REF!</definedName>
    <definedName name="DESCRIPTION" localSheetId="6">#REF!</definedName>
    <definedName name="DESCRIPTION" localSheetId="7">#REF!</definedName>
    <definedName name="DESCRIPTION" localSheetId="8">#REF!</definedName>
    <definedName name="DESCRIPTION" localSheetId="9">#REF!</definedName>
    <definedName name="DESCRIPTION" localSheetId="0">#REF!</definedName>
    <definedName name="DESCRIPTION" localSheetId="13">#REF!</definedName>
    <definedName name="DESCRIPTION" localSheetId="11">#REF!</definedName>
    <definedName name="DESCRIPTION">#REF!</definedName>
    <definedName name="DEV_EXPER" localSheetId="1">#REF!</definedName>
    <definedName name="DEV_EXPER" localSheetId="2">#REF!</definedName>
    <definedName name="DEV_EXPER" localSheetId="3">#REF!</definedName>
    <definedName name="DEV_EXPER" localSheetId="10">#REF!</definedName>
    <definedName name="DEV_EXPER" localSheetId="4">#REF!</definedName>
    <definedName name="DEV_EXPER" localSheetId="5">#REF!</definedName>
    <definedName name="DEV_EXPER" localSheetId="6">#REF!</definedName>
    <definedName name="DEV_EXPER" localSheetId="7">#REF!</definedName>
    <definedName name="DEV_EXPER" localSheetId="8">#REF!</definedName>
    <definedName name="DEV_EXPER" localSheetId="9">#REF!</definedName>
    <definedName name="DEV_EXPER" localSheetId="0">#REF!</definedName>
    <definedName name="DEV_EXPER" localSheetId="13">#REF!</definedName>
    <definedName name="DEV_EXPER" localSheetId="11">#REF!</definedName>
    <definedName name="DEV_EXPER">#REF!</definedName>
    <definedName name="devowner">[10]Lists!$C$23:$C$30</definedName>
    <definedName name="Devtype">[10]Lists!$C$1:$C$6</definedName>
    <definedName name="directconstruction" comment="overall construction costs including O&amp;P, General Conditions">'[10]Sources and Budget'!$E$256</definedName>
    <definedName name="Donation">[10]Lists!$C$44:$C$48</definedName>
    <definedName name="Draw_Down" localSheetId="1">'[7]Rate Request'!$H$2:$H$3</definedName>
    <definedName name="Draw_Down" localSheetId="2">'[7]Rate Request'!$H$2:$H$3</definedName>
    <definedName name="Draw_Down" localSheetId="3">'[7]Rate Request'!$H$2:$H$3</definedName>
    <definedName name="Draw_Down" localSheetId="10">'[7]Rate Request'!$H$2:$H$3</definedName>
    <definedName name="Draw_Down" localSheetId="4">'[7]Rate Request'!$H$2:$H$3</definedName>
    <definedName name="Draw_Down" localSheetId="5">'[7]Rate Request'!$H$2:$H$3</definedName>
    <definedName name="Draw_Down" localSheetId="6">'[7]Rate Request'!$H$2:$H$3</definedName>
    <definedName name="Draw_Down" localSheetId="7">'[7]Rate Request'!$H$2:$H$3</definedName>
    <definedName name="Draw_Down" localSheetId="9">'[8]Rate Request'!$H$2:$H$3</definedName>
    <definedName name="Draw_Down" localSheetId="0">'[7]Rate Request'!$H$2:$H$3</definedName>
    <definedName name="Draw_Down" localSheetId="13">#REF!</definedName>
    <definedName name="Draw_Down" localSheetId="11">'[8]Rate Request'!$H$2:$H$3</definedName>
    <definedName name="Draw_Down">#REF!</definedName>
    <definedName name="ELI" localSheetId="1">[1]Description!$D$59</definedName>
    <definedName name="ELI" localSheetId="2">[1]Description!$D$59</definedName>
    <definedName name="ELI" localSheetId="3">[1]Description!$D$59</definedName>
    <definedName name="ELI" localSheetId="10">[1]Description!$D$59</definedName>
    <definedName name="ELI" localSheetId="4">[1]Description!$D$59</definedName>
    <definedName name="ELI" localSheetId="5">[1]Description!$D$59</definedName>
    <definedName name="ELI" localSheetId="6">[1]Description!$D$59</definedName>
    <definedName name="ELI" localSheetId="7">[1]Description!$D$59</definedName>
    <definedName name="ELI" localSheetId="0">[1]Description!$D$59</definedName>
    <definedName name="ELI">[2]Description!$D$59</definedName>
    <definedName name="exhibits">[10]Lists!$C$33:$C$36</definedName>
    <definedName name="Exteriorwalls" localSheetId="1">'[5]4 PROJECT'!$Z$31:$Z$41</definedName>
    <definedName name="Exteriorwalls" localSheetId="2">'[5]4 PROJECT'!$Z$31:$Z$41</definedName>
    <definedName name="Exteriorwalls" localSheetId="3">'[5]4 PROJECT'!$Z$31:$Z$41</definedName>
    <definedName name="Exteriorwalls" localSheetId="10">'[5]4 PROJECT'!$Z$31:$Z$41</definedName>
    <definedName name="Exteriorwalls" localSheetId="4">'[5]4 PROJECT'!$Z$31:$Z$41</definedName>
    <definedName name="Exteriorwalls" localSheetId="5">'[5]4 PROJECT'!$Z$31:$Z$41</definedName>
    <definedName name="Exteriorwalls" localSheetId="6">'[5]4 PROJECT'!$Z$31:$Z$41</definedName>
    <definedName name="Exteriorwalls" localSheetId="7">'[5]4 PROJECT'!$Z$31:$Z$41</definedName>
    <definedName name="Exteriorwalls" localSheetId="0">'[5]4 PROJECT'!$Z$31:$Z$41</definedName>
    <definedName name="Exteriorwalls">'[6]4 PROJECT'!$Z$31:$Z$41</definedName>
    <definedName name="Foundation" localSheetId="1">'[5]4 PROJECT'!$Z$6:$Z$7</definedName>
    <definedName name="Foundation" localSheetId="2">'[5]4 PROJECT'!$Z$6:$Z$7</definedName>
    <definedName name="Foundation" localSheetId="3">'[5]4 PROJECT'!$Z$6:$Z$7</definedName>
    <definedName name="Foundation" localSheetId="10">'[5]4 PROJECT'!$Z$6:$Z$7</definedName>
    <definedName name="Foundation" localSheetId="4">'[5]4 PROJECT'!$Z$6:$Z$7</definedName>
    <definedName name="Foundation" localSheetId="5">'[5]4 PROJECT'!$Z$6:$Z$7</definedName>
    <definedName name="Foundation" localSheetId="6">'[5]4 PROJECT'!$Z$6:$Z$7</definedName>
    <definedName name="Foundation" localSheetId="7">'[5]4 PROJECT'!$Z$6:$Z$7</definedName>
    <definedName name="Foundation" localSheetId="0">'[5]4 PROJECT'!$Z$6:$Z$7</definedName>
    <definedName name="Foundation">'[6]4 PROJECT'!$Z$6:$Z$7</definedName>
    <definedName name="funding">[10]Lists!$G$33:$G$39</definedName>
    <definedName name="Funding_Type">[12]Summary!$AI$141:$AI$145</definedName>
    <definedName name="Fundingprogram" localSheetId="1">[10]Lists!#REF!</definedName>
    <definedName name="Fundingprogram" localSheetId="2">[10]Lists!#REF!</definedName>
    <definedName name="Fundingprogram" localSheetId="3">[10]Lists!#REF!</definedName>
    <definedName name="Fundingprogram" localSheetId="10">[10]Lists!#REF!</definedName>
    <definedName name="Fundingprogram" localSheetId="4">[10]Lists!#REF!</definedName>
    <definedName name="Fundingprogram" localSheetId="5">[10]Lists!#REF!</definedName>
    <definedName name="Fundingprogram" localSheetId="6">[10]Lists!#REF!</definedName>
    <definedName name="Fundingprogram" localSheetId="7">[10]Lists!#REF!</definedName>
    <definedName name="Fundingprogram" localSheetId="8">[10]Lists!#REF!</definedName>
    <definedName name="Fundingprogram" localSheetId="0">[10]Lists!#REF!</definedName>
    <definedName name="Fundingprogram" localSheetId="13">[10]Lists!#REF!</definedName>
    <definedName name="Fundingprogram" localSheetId="11">[10]Lists!#REF!</definedName>
    <definedName name="Fundingprogram">[10]Lists!#REF!</definedName>
    <definedName name="generaldevelopment" comment="typical costs for development activity">'[10]Sources and Budget'!$E$287</definedName>
    <definedName name="heatingtype">[10]Lists!$E$7:$E$11</definedName>
    <definedName name="IHDA_ABS" localSheetId="1">#REF!</definedName>
    <definedName name="IHDA_ABS" localSheetId="2">#REF!</definedName>
    <definedName name="IHDA_ABS" localSheetId="3">#REF!</definedName>
    <definedName name="IHDA_ABS" localSheetId="10">#REF!</definedName>
    <definedName name="IHDA_ABS" localSheetId="4">#REF!</definedName>
    <definedName name="IHDA_ABS" localSheetId="5">#REF!</definedName>
    <definedName name="IHDA_ABS" localSheetId="6">#REF!</definedName>
    <definedName name="IHDA_ABS" localSheetId="7">#REF!</definedName>
    <definedName name="IHDA_ABS" localSheetId="8">#REF!</definedName>
    <definedName name="IHDA_ABS" localSheetId="9">#REF!</definedName>
    <definedName name="IHDA_ABS" localSheetId="0">#REF!</definedName>
    <definedName name="IHDA_ABS" localSheetId="13">#REF!</definedName>
    <definedName name="IHDA_ABS" localSheetId="11">#REF!</definedName>
    <definedName name="IHDA_ABS">#REF!</definedName>
    <definedName name="income">[10]Lists!$I$2:$I$5</definedName>
    <definedName name="IncomeAMI" localSheetId="1">[7]H_Income!$B$69:$B$108</definedName>
    <definedName name="IncomeAMI" localSheetId="2">[7]H_Income!$B$69:$B$108</definedName>
    <definedName name="IncomeAMI" localSheetId="3">[7]H_Income!$B$69:$B$108</definedName>
    <definedName name="IncomeAMI" localSheetId="10">[7]H_Income!$B$69:$B$108</definedName>
    <definedName name="IncomeAMI" localSheetId="4">[7]H_Income!$B$69:$B$108</definedName>
    <definedName name="IncomeAMI" localSheetId="5">[7]H_Income!$B$69:$B$108</definedName>
    <definedName name="IncomeAMI" localSheetId="6">[7]H_Income!$B$69:$B$108</definedName>
    <definedName name="IncomeAMI" localSheetId="7">[7]H_Income!$B$69:$B$108</definedName>
    <definedName name="IncomeAMI" localSheetId="9">[8]H_Income!$B$77:$B$116</definedName>
    <definedName name="IncomeAMI" localSheetId="0">[7]H_Income!$B$69:$B$108</definedName>
    <definedName name="IncomeAMI" localSheetId="13">#REF!</definedName>
    <definedName name="IncomeAMI" localSheetId="11">[8]H_Income!$B$77:$B$116</definedName>
    <definedName name="IncomeAMI">#REF!</definedName>
    <definedName name="land" localSheetId="1">[7]G_Uses!#REF!</definedName>
    <definedName name="land" localSheetId="2">[7]G_Uses!#REF!</definedName>
    <definedName name="land" localSheetId="3">[7]G_Uses!#REF!</definedName>
    <definedName name="land" localSheetId="10">[7]G_Uses!#REF!</definedName>
    <definedName name="land" localSheetId="4">[7]G_Uses!#REF!</definedName>
    <definedName name="land" localSheetId="5">[7]G_Uses!#REF!</definedName>
    <definedName name="land" localSheetId="6">[7]G_Uses!#REF!</definedName>
    <definedName name="land" localSheetId="7">[7]G_Uses!#REF!</definedName>
    <definedName name="land" localSheetId="8">H_Sources_Uses!#REF!</definedName>
    <definedName name="land" localSheetId="9">[8]G_Uses!#REF!</definedName>
    <definedName name="land" localSheetId="0">[7]G_Uses!#REF!</definedName>
    <definedName name="land" localSheetId="13">#REF!</definedName>
    <definedName name="land" localSheetId="11">[8]G_Uses!#REF!</definedName>
    <definedName name="land">#REF!</definedName>
    <definedName name="LI" localSheetId="1">[1]Description!$F$59</definedName>
    <definedName name="LI" localSheetId="2">[1]Description!$F$59</definedName>
    <definedName name="LI" localSheetId="3">[1]Description!$F$59</definedName>
    <definedName name="LI" localSheetId="10">[1]Description!$F$59</definedName>
    <definedName name="LI" localSheetId="4">[1]Description!$F$59</definedName>
    <definedName name="LI" localSheetId="5">[1]Description!$F$59</definedName>
    <definedName name="LI" localSheetId="6">[1]Description!$F$59</definedName>
    <definedName name="LI" localSheetId="7">[1]Description!$F$59</definedName>
    <definedName name="LI" localSheetId="0">[1]Description!$F$59</definedName>
    <definedName name="LI">[2]Description!$F$59</definedName>
    <definedName name="Loan_Product" localSheetId="13">#REF!</definedName>
    <definedName name="Loan_Product">#REF!</definedName>
    <definedName name="Loan_Type" localSheetId="1">'[7]Rate Request'!$H$11:$H$13</definedName>
    <definedName name="Loan_Type" localSheetId="2">'[7]Rate Request'!$H$11:$H$13</definedName>
    <definedName name="Loan_Type" localSheetId="3">'[7]Rate Request'!$H$11:$H$13</definedName>
    <definedName name="Loan_Type" localSheetId="10">'[7]Rate Request'!$H$11:$H$13</definedName>
    <definedName name="Loan_Type" localSheetId="4">'[7]Rate Request'!$H$11:$H$13</definedName>
    <definedName name="Loan_Type" localSheetId="5">'[7]Rate Request'!$H$11:$H$13</definedName>
    <definedName name="Loan_Type" localSheetId="6">'[7]Rate Request'!$H$11:$H$13</definedName>
    <definedName name="Loan_Type" localSheetId="7">'[7]Rate Request'!$H$11:$H$13</definedName>
    <definedName name="Loan_Type" localSheetId="9">'[8]Rate Request'!$H$11:$H$13</definedName>
    <definedName name="Loan_Type" localSheetId="0">'[7]Rate Request'!$H$11:$H$13</definedName>
    <definedName name="Loan_Type" localSheetId="13">#REF!</definedName>
    <definedName name="Loan_Type" localSheetId="11">'[8]Rate Request'!$H$11:$H$13</definedName>
    <definedName name="Loan_Type">#REF!</definedName>
    <definedName name="Louisiana">" "</definedName>
    <definedName name="Massachusetts">" "</definedName>
    <definedName name="MCUwork1" localSheetId="1" hidden="1">{#N/A,#N/A,TRUE,"Summary";#N/A,#N/A,TRUE,"Program Scheme";#N/A,#N/A,TRUE,"Assumptions";#N/A,#N/A,TRUE,"Development Budget &amp; Timing";#N/A,#N/A,TRUE,"Cash Flow";#N/A,#N/A,TRUE,"Cash Flow to Debt &amp; Equity"}</definedName>
    <definedName name="MCUwork1" localSheetId="2" hidden="1">{#N/A,#N/A,TRUE,"Summary";#N/A,#N/A,TRUE,"Program Scheme";#N/A,#N/A,TRUE,"Assumptions";#N/A,#N/A,TRUE,"Development Budget &amp; Timing";#N/A,#N/A,TRUE,"Cash Flow";#N/A,#N/A,TRUE,"Cash Flow to Debt &amp; Equity"}</definedName>
    <definedName name="MCUwork1" localSheetId="3" hidden="1">{#N/A,#N/A,TRUE,"Summary";#N/A,#N/A,TRUE,"Program Scheme";#N/A,#N/A,TRUE,"Assumptions";#N/A,#N/A,TRUE,"Development Budget &amp; Timing";#N/A,#N/A,TRUE,"Cash Flow";#N/A,#N/A,TRUE,"Cash Flow to Debt &amp; Equity"}</definedName>
    <definedName name="MCUwork1" localSheetId="10" hidden="1">{#N/A,#N/A,TRUE,"Summary";#N/A,#N/A,TRUE,"Program Scheme";#N/A,#N/A,TRUE,"Assumptions";#N/A,#N/A,TRUE,"Development Budget &amp; Timing";#N/A,#N/A,TRUE,"Cash Flow";#N/A,#N/A,TRUE,"Cash Flow to Debt &amp; Equity"}</definedName>
    <definedName name="MCUwork1" localSheetId="4" hidden="1">{#N/A,#N/A,TRUE,"Summary";#N/A,#N/A,TRUE,"Program Scheme";#N/A,#N/A,TRUE,"Assumptions";#N/A,#N/A,TRUE,"Development Budget &amp; Timing";#N/A,#N/A,TRUE,"Cash Flow";#N/A,#N/A,TRUE,"Cash Flow to Debt &amp; Equity"}</definedName>
    <definedName name="MCUwork1" localSheetId="6" hidden="1">{#N/A,#N/A,TRUE,"Summary";#N/A,#N/A,TRUE,"Program Scheme";#N/A,#N/A,TRUE,"Assumptions";#N/A,#N/A,TRUE,"Development Budget &amp; Timing";#N/A,#N/A,TRUE,"Cash Flow";#N/A,#N/A,TRUE,"Cash Flow to Debt &amp; Equity"}</definedName>
    <definedName name="MCUwork1" localSheetId="7" hidden="1">{#N/A,#N/A,TRUE,"Summary";#N/A,#N/A,TRUE,"Program Scheme";#N/A,#N/A,TRUE,"Assumptions";#N/A,#N/A,TRUE,"Development Budget &amp; Timing";#N/A,#N/A,TRUE,"Cash Flow";#N/A,#N/A,TRUE,"Cash Flow to Debt &amp; Equity"}</definedName>
    <definedName name="MCUwork1" localSheetId="0" hidden="1">{#N/A,#N/A,TRUE,"Summary";#N/A,#N/A,TRUE,"Program Scheme";#N/A,#N/A,TRUE,"Assumptions";#N/A,#N/A,TRUE,"Development Budget &amp; Timing";#N/A,#N/A,TRUE,"Cash Flow";#N/A,#N/A,TRUE,"Cash Flow to Debt &amp; Equity"}</definedName>
    <definedName name="MCUwork1" hidden="1">{#N/A,#N/A,TRUE,"Summary";#N/A,#N/A,TRUE,"Program Scheme";#N/A,#N/A,TRUE,"Assumptions";#N/A,#N/A,TRUE,"Development Budget &amp; Timing";#N/A,#N/A,TRUE,"Cash Flow";#N/A,#N/A,TRUE,"Cash Flow to Debt &amp; Equity"}</definedName>
    <definedName name="Michigan">" "</definedName>
    <definedName name="MKT" localSheetId="1">[1]Description!$I$59</definedName>
    <definedName name="MKT" localSheetId="2">[1]Description!$I$59</definedName>
    <definedName name="MKT" localSheetId="3">[1]Description!$I$59</definedName>
    <definedName name="MKT" localSheetId="10">[1]Description!$I$59</definedName>
    <definedName name="MKT" localSheetId="4">[1]Description!$I$59</definedName>
    <definedName name="MKT" localSheetId="5">[1]Description!$I$59</definedName>
    <definedName name="MKT" localSheetId="6">[1]Description!$I$59</definedName>
    <definedName name="MKT" localSheetId="7">[1]Description!$I$59</definedName>
    <definedName name="MKT" localSheetId="0">[1]Description!$I$59</definedName>
    <definedName name="MKT">[2]Description!$I$59</definedName>
    <definedName name="netdevelopmentcost" localSheetId="1">[7]G_Uses!#REF!</definedName>
    <definedName name="netdevelopmentcost" localSheetId="2">[7]G_Uses!#REF!</definedName>
    <definedName name="netdevelopmentcost" localSheetId="3">[7]G_Uses!#REF!</definedName>
    <definedName name="netdevelopmentcost" localSheetId="10">[7]G_Uses!#REF!</definedName>
    <definedName name="netdevelopmentcost" localSheetId="4">[7]G_Uses!#REF!</definedName>
    <definedName name="netdevelopmentcost" localSheetId="5">[7]G_Uses!#REF!</definedName>
    <definedName name="netdevelopmentcost" localSheetId="6">[7]G_Uses!#REF!</definedName>
    <definedName name="netdevelopmentcost" localSheetId="7">[7]G_Uses!#REF!</definedName>
    <definedName name="netdevelopmentcost" localSheetId="8">H_Sources_Uses!#REF!</definedName>
    <definedName name="netdevelopmentcost" localSheetId="9">[8]G_Uses!#REF!</definedName>
    <definedName name="netdevelopmentcost" localSheetId="0">[7]G_Uses!#REF!</definedName>
    <definedName name="netdevelopmentcost" localSheetId="13">#REF!</definedName>
    <definedName name="netdevelopmentcost" localSheetId="11">[8]G_Uses!#REF!</definedName>
    <definedName name="netdevelopmentcost">#REF!</definedName>
    <definedName name="OLI" localSheetId="1">[1]Description!$G$59</definedName>
    <definedName name="OLI" localSheetId="2">[1]Description!$G$59</definedName>
    <definedName name="OLI" localSheetId="3">[1]Description!$G$59</definedName>
    <definedName name="OLI" localSheetId="10">[1]Description!$G$59</definedName>
    <definedName name="OLI" localSheetId="4">[1]Description!$G$59</definedName>
    <definedName name="OLI" localSheetId="5">[1]Description!$G$59</definedName>
    <definedName name="OLI" localSheetId="6">[1]Description!$G$59</definedName>
    <definedName name="OLI" localSheetId="7">[1]Description!$G$59</definedName>
    <definedName name="OLI" localSheetId="0">[1]Description!$G$59</definedName>
    <definedName name="OLI">[2]Description!$G$59</definedName>
    <definedName name="Outstandingcosts" localSheetId="1">[7]G_Uses!#REF!</definedName>
    <definedName name="Outstandingcosts" localSheetId="2">[7]G_Uses!#REF!</definedName>
    <definedName name="Outstandingcosts" localSheetId="3">[7]G_Uses!#REF!</definedName>
    <definedName name="Outstandingcosts" localSheetId="10">[7]G_Uses!#REF!</definedName>
    <definedName name="Outstandingcosts" localSheetId="4">[7]G_Uses!#REF!</definedName>
    <definedName name="Outstandingcosts" localSheetId="5">[7]G_Uses!#REF!</definedName>
    <definedName name="Outstandingcosts" localSheetId="6">[7]G_Uses!#REF!</definedName>
    <definedName name="Outstandingcosts" localSheetId="7">[7]G_Uses!#REF!</definedName>
    <definedName name="Outstandingcosts" localSheetId="8">H_Sources_Uses!#REF!</definedName>
    <definedName name="Outstandingcosts" localSheetId="9">[8]G_Uses!#REF!</definedName>
    <definedName name="Outstandingcosts" localSheetId="0">[7]G_Uses!#REF!</definedName>
    <definedName name="Outstandingcosts" localSheetId="13">#REF!</definedName>
    <definedName name="Outstandingcosts" localSheetId="11">[8]G_Uses!#REF!</definedName>
    <definedName name="Outstandingcosts">#REF!</definedName>
    <definedName name="ownership">[10]Lists!$C$15:$C$21</definedName>
    <definedName name="PM_EXPER" localSheetId="1">#REF!</definedName>
    <definedName name="PM_EXPER" localSheetId="2">#REF!</definedName>
    <definedName name="PM_EXPER" localSheetId="3">#REF!</definedName>
    <definedName name="PM_EXPER" localSheetId="10">#REF!</definedName>
    <definedName name="PM_EXPER" localSheetId="4">#REF!</definedName>
    <definedName name="PM_EXPER" localSheetId="5">#REF!</definedName>
    <definedName name="PM_EXPER" localSheetId="6">#REF!</definedName>
    <definedName name="PM_EXPER" localSheetId="7">#REF!</definedName>
    <definedName name="PM_EXPER" localSheetId="8">#REF!</definedName>
    <definedName name="PM_EXPER" localSheetId="9">#REF!</definedName>
    <definedName name="PM_EXPER" localSheetId="0">#REF!</definedName>
    <definedName name="PM_EXPER" localSheetId="13">#REF!</definedName>
    <definedName name="PM_EXPER" localSheetId="11">#REF!</definedName>
    <definedName name="PM_EXPER">#REF!</definedName>
    <definedName name="population">[10]Lists!$C$57:$C$61</definedName>
    <definedName name="PPACHECKLIST" localSheetId="2">'B_PPA Checklist by Program'!$C$19:$C$21,'B_PPA Checklist by Program'!$C$26:$C$27,'B_PPA Checklist by Program'!$C$30:$C$35,'B_PPA Checklist by Program'!$C$39:$C$40,'B_PPA Checklist by Program'!$C$43:$C$45,'B_PPA Checklist by Program'!$C$65:$C$66,'B_PPA Checklist by Program'!$D$71:$D$72,'B_PPA Checklist by Program'!$D$76:$D$78,'B_PPA Checklist by Program'!$C$131,'B_PPA Checklist by Program'!$C$133,'B_PPA Checklist by Program'!$C$135:$C$136,'B_PPA Checklist by Program'!#REF!,'B_PPA Checklist by Program'!#REF!,'B_PPA Checklist by Program'!$C$142,'B_PPA Checklist by Program'!$C$148,'B_PPA Checklist by Program'!$C$150,'B_PPA Checklist by Program'!$C$152,'B_PPA Checklist by Program'!$C$155,'B_PPA Checklist by Program'!$C$157,'B_PPA Checklist by Program'!$C$159,'B_PPA Checklist by Program'!$C$162,'B_PPA Checklist by Program'!$C$168,'B_PPA Checklist by Program'!$C$170,'B_PPA Checklist by Program'!$C$172,'B_PPA Checklist by Program'!$C$175,'B_PPA Checklist by Program'!$C$181,'B_PPA Checklist by Program'!$C$183,'B_PPA Checklist by Program'!$C$185,'B_PPA Checklist by Program'!$C$188,'B_PPA Checklist by Program'!$C$193,'B_PPA Checklist by Program'!#REF!,'B_PPA Checklist by Program'!#REF!</definedName>
    <definedName name="PPACHECKLIST">'[13]A_PPA Checklist'!$D$21:$D$23,'[13]A_PPA Checklist'!$D$27:$D$28,'[13]A_PPA Checklist'!$D$31:$D$33,'[13]A_PPA Checklist'!$D$36:$D$37,'[13]A_PPA Checklist'!$D$40:$D$42,'[13]A_PPA Checklist'!$D$62:$D$63,'[13]A_PPA Checklist'!$E$68:$E$69,'[13]A_PPA Checklist'!$E$73:$E$75,'[13]A_PPA Checklist'!$D$84,'[13]A_PPA Checklist'!$D$86,'[13]A_PPA Checklist'!$D$90:$D$91,'[13]A_PPA Checklist'!$D$94,'[13]A_PPA Checklist'!$D$104,'[13]A_PPA Checklist'!$D$117,'[13]A_PPA Checklist'!$D$123,'[13]A_PPA Checklist'!$D$125,'[13]A_PPA Checklist'!$D$127,'[13]A_PPA Checklist'!$D$130,'[13]A_PPA Checklist'!$D$133,'[13]A_PPA Checklist'!$D$136,'[13]A_PPA Checklist'!$D$139,'[13]A_PPA Checklist'!$D$145,'[13]A_PPA Checklist'!$D$147,'[13]A_PPA Checklist'!$D$149,'[13]A_PPA Checklist'!$D$152,'[13]A_PPA Checklist'!$D$158,'[13]A_PPA Checklist'!$D$160,'[13]A_PPA Checklist'!$D$162,'[13]A_PPA Checklist'!$D$165,'[13]A_PPA Checklist'!$D$170,'[13]A_PPA Checklist'!$J$6:$K$6,'[13]A_PPA Checklist'!$J$7:$K$7</definedName>
    <definedName name="_xlnm.Print_Area" localSheetId="1">'A_Description and Fund Request'!$B$1:$G$77</definedName>
    <definedName name="_xlnm.Print_Area" localSheetId="2">'B_PPA Checklist by Program'!$B$1:$N$143</definedName>
    <definedName name="_xlnm.Print_Area" localSheetId="3">C_Site!$B$1:$R$73</definedName>
    <definedName name="_xlnm.Print_Area" localSheetId="17">'Change Log'!#REF!</definedName>
    <definedName name="_xlnm.Print_Area" localSheetId="10">'Construction Lookup Table'!$A$1:$O$16</definedName>
    <definedName name="_xlnm.Print_Area" localSheetId="4">'D_Dev Team'!$B$1:$H$74</definedName>
    <definedName name="_xlnm.Print_Area" localSheetId="5">'E_Organizational Chart'!$B$1:$V$103</definedName>
    <definedName name="_xlnm.Print_Area" localSheetId="6">'F_Population and Services'!$B$1:$L$39</definedName>
    <definedName name="_xlnm.Print_Area" localSheetId="7">'G_Unit Mix'!$B$1:$J$121,'G_Unit Mix'!$L$1:$T$121</definedName>
    <definedName name="_xlnm.Print_Area" localSheetId="8">H_Sources_Uses!$C$1:$I$67,H_Sources_Uses!$K$1:$Q$74</definedName>
    <definedName name="_xlnm.Print_Area" localSheetId="9">'I_Operating Pro Forma'!$B$1:$AS$57</definedName>
    <definedName name="_xlnm.Print_Area" localSheetId="0">Instructions!$B$1:$N$31</definedName>
    <definedName name="_xlnm.Print_Area" localSheetId="12">'PPA ps1'!$B$1:$J$55</definedName>
    <definedName name="_xlnm.Print_Area" localSheetId="13">'PPA ps2'!$B$1:$R$100</definedName>
    <definedName name="_xlnm.Print_Area" localSheetId="14">'PPA ps3'!$B$1:$I$77</definedName>
    <definedName name="_xlnm.Print_Area" localSheetId="15">'PPA ps4'!$B$1:$I$24</definedName>
    <definedName name="_xlnm.Print_Area" localSheetId="11">psCover!$B$1:$J$39</definedName>
    <definedName name="_xlnm.Print_Titles" localSheetId="9">'I_Operating Pro Forma'!$B:$E</definedName>
    <definedName name="priority">[10]Lists!$C$71:$C$75</definedName>
    <definedName name="privateq" comment="All sources of equity from non governmental or foundation sources">'[10]Sources and Budget'!$H$73:$I$81</definedName>
    <definedName name="Product_Program">[12]Summary!$Y$141:$Y$144</definedName>
    <definedName name="programfunding">[10]Lists!$C$115:$C$120</definedName>
    <definedName name="projecttype">[10]Lists!$C$63:$C$64</definedName>
    <definedName name="PS_Address">[12]Summary!$H$6</definedName>
    <definedName name="PS_City">[12]Summary!$H$7</definedName>
    <definedName name="PS_Closing_Date">[12]Summary!$S$61</definedName>
    <definedName name="PS_County">[12]Summary!$H$8</definedName>
    <definedName name="PS_MSA">[12]Summary!$H$11</definedName>
    <definedName name="PS_Project_Name">[12]Summary!$H$5</definedName>
    <definedName name="PS_Proposed_Construction">[12]Summary!$H$37</definedName>
    <definedName name="PS_Relationship_Name">[12]Summary!$H$51</definedName>
    <definedName name="PS_State">[12]Summary!$H$9</definedName>
    <definedName name="PS_Zip_Code">[12]Summary!$H$10</definedName>
    <definedName name="ps3RentalType" localSheetId="1">[7]ps3!$O$7:$O$46</definedName>
    <definedName name="ps3RentalType" localSheetId="2">[7]ps3!$O$7:$O$46</definedName>
    <definedName name="ps3RentalType" localSheetId="3">[7]ps3!$O$7:$O$46</definedName>
    <definedName name="ps3RentalType" localSheetId="10">[7]ps3!$O$7:$O$46</definedName>
    <definedName name="ps3RentalType" localSheetId="4">[7]ps3!$O$7:$O$46</definedName>
    <definedName name="ps3RentalType" localSheetId="5">[7]ps3!$O$7:$O$46</definedName>
    <definedName name="ps3RentalType" localSheetId="6">[7]ps3!$O$7:$O$46</definedName>
    <definedName name="ps3RentalType" localSheetId="7">[7]ps3!$O$7:$O$46</definedName>
    <definedName name="ps3RentalType" localSheetId="9">[8]ps3!$O$7:$O$46</definedName>
    <definedName name="ps3RentalType" localSheetId="0">[7]ps3!$O$7:$O$46</definedName>
    <definedName name="ps3RentalType" localSheetId="15">'PPA ps4'!#REF!</definedName>
    <definedName name="ps3RentalType" localSheetId="11">[8]ps3!$O$7:$O$46</definedName>
    <definedName name="ps3RentalType">'PPA ps3'!$H$7:$H$32</definedName>
    <definedName name="publiceq" comment="All sources of public, foundation equity">'[10]Sources and Budget'!$H$65:$I$70</definedName>
    <definedName name="Rate_Lock" localSheetId="1">'[7]Rate Request'!$F$2:$F$6</definedName>
    <definedName name="Rate_Lock" localSheetId="2">'[7]Rate Request'!$F$2:$F$6</definedName>
    <definedName name="Rate_Lock" localSheetId="3">'[7]Rate Request'!$F$2:$F$6</definedName>
    <definedName name="Rate_Lock" localSheetId="10">'[7]Rate Request'!$F$2:$F$6</definedName>
    <definedName name="Rate_Lock" localSheetId="4">'[7]Rate Request'!$F$2:$F$6</definedName>
    <definedName name="Rate_Lock" localSheetId="5">'[7]Rate Request'!$F$2:$F$6</definedName>
    <definedName name="Rate_Lock" localSheetId="6">'[7]Rate Request'!$F$2:$F$6</definedName>
    <definedName name="Rate_Lock" localSheetId="7">'[7]Rate Request'!$F$2:$F$6</definedName>
    <definedName name="Rate_Lock" localSheetId="9">'[8]Rate Request'!$F$2:$F$6</definedName>
    <definedName name="Rate_Lock" localSheetId="0">'[7]Rate Request'!$F$2:$F$6</definedName>
    <definedName name="Rate_Lock" localSheetId="13">#REF!</definedName>
    <definedName name="Rate_Lock" localSheetId="11">'[8]Rate Request'!$F$2:$F$6</definedName>
    <definedName name="Rate_Lock">#REF!</definedName>
    <definedName name="Request_Type" localSheetId="1">[14]Data!#REF!</definedName>
    <definedName name="Request_Type" localSheetId="2">[14]Data!#REF!</definedName>
    <definedName name="Request_Type" localSheetId="3">[14]Data!#REF!</definedName>
    <definedName name="Request_Type" localSheetId="10">[14]Data!#REF!</definedName>
    <definedName name="Request_Type" localSheetId="4">[14]Data!#REF!</definedName>
    <definedName name="Request_Type" localSheetId="5">[14]Data!#REF!</definedName>
    <definedName name="Request_Type" localSheetId="6">[14]Data!#REF!</definedName>
    <definedName name="Request_Type" localSheetId="7">[14]Data!#REF!</definedName>
    <definedName name="Request_Type" localSheetId="8">[14]Data!#REF!</definedName>
    <definedName name="Request_Type" localSheetId="9">[14]Data!#REF!</definedName>
    <definedName name="Request_Type" localSheetId="0">[14]Data!#REF!</definedName>
    <definedName name="Request_Type" localSheetId="13">[14]Data!#REF!</definedName>
    <definedName name="Request_Type" localSheetId="11">[14]Data!#REF!</definedName>
    <definedName name="Request_Type">[14]Data!#REF!</definedName>
    <definedName name="RequestType" localSheetId="1">[14]Data!#REF!</definedName>
    <definedName name="RequestType" localSheetId="2">[14]Data!#REF!</definedName>
    <definedName name="RequestType" localSheetId="3">[14]Data!#REF!</definedName>
    <definedName name="RequestType" localSheetId="10">[14]Data!#REF!</definedName>
    <definedName name="RequestType" localSheetId="4">[14]Data!#REF!</definedName>
    <definedName name="RequestType" localSheetId="5">[14]Data!#REF!</definedName>
    <definedName name="RequestType" localSheetId="6">[14]Data!#REF!</definedName>
    <definedName name="RequestType" localSheetId="7">[14]Data!#REF!</definedName>
    <definedName name="RequestType" localSheetId="8">[14]Data!#REF!</definedName>
    <definedName name="RequestType" localSheetId="0">[14]Data!#REF!</definedName>
    <definedName name="RequestType" localSheetId="13">[14]Data!#REF!</definedName>
    <definedName name="RequestType">[14]Data!#REF!</definedName>
    <definedName name="reserves">[10]Lists!$C$89:$C$93</definedName>
    <definedName name="resincome" localSheetId="1">[7]H_Income!#REF!</definedName>
    <definedName name="resincome" localSheetId="2">[7]H_Income!#REF!</definedName>
    <definedName name="resincome" localSheetId="3">[7]H_Income!#REF!</definedName>
    <definedName name="resincome" localSheetId="10">[7]H_Income!#REF!</definedName>
    <definedName name="resincome" localSheetId="4">[7]H_Income!#REF!</definedName>
    <definedName name="resincome" localSheetId="5">[7]H_Income!#REF!</definedName>
    <definedName name="resincome" localSheetId="6">[7]H_Income!#REF!</definedName>
    <definedName name="resincome" localSheetId="7">[7]H_Income!#REF!</definedName>
    <definedName name="resincome" localSheetId="8">#REF!</definedName>
    <definedName name="resincome" localSheetId="9">[8]H_Income!#REF!</definedName>
    <definedName name="resincome" localSheetId="0">[7]H_Income!#REF!</definedName>
    <definedName name="resincome" localSheetId="13">#REF!</definedName>
    <definedName name="resincome" localSheetId="11">[8]H_Income!#REF!</definedName>
    <definedName name="resincome">#REF!</definedName>
    <definedName name="Risk_Share_Split__HUD_IHDA" localSheetId="1">'[7]Rate Request'!$H$20:$H$23</definedName>
    <definedName name="Risk_Share_Split__HUD_IHDA" localSheetId="2">'[7]Rate Request'!$H$20:$H$23</definedName>
    <definedName name="Risk_Share_Split__HUD_IHDA" localSheetId="3">'[7]Rate Request'!$H$20:$H$23</definedName>
    <definedName name="Risk_Share_Split__HUD_IHDA" localSheetId="10">'[7]Rate Request'!$H$20:$H$23</definedName>
    <definedName name="Risk_Share_Split__HUD_IHDA" localSheetId="4">'[7]Rate Request'!$H$20:$H$23</definedName>
    <definedName name="Risk_Share_Split__HUD_IHDA" localSheetId="5">'[7]Rate Request'!$H$20:$H$23</definedName>
    <definedName name="Risk_Share_Split__HUD_IHDA" localSheetId="6">'[7]Rate Request'!$H$20:$H$23</definedName>
    <definedName name="Risk_Share_Split__HUD_IHDA" localSheetId="7">'[7]Rate Request'!$H$20:$H$23</definedName>
    <definedName name="Risk_Share_Split__HUD_IHDA" localSheetId="9">'[8]Rate Request'!$H$20:$H$23</definedName>
    <definedName name="Risk_Share_Split__HUD_IHDA" localSheetId="0">'[7]Rate Request'!$H$20:$H$23</definedName>
    <definedName name="Risk_Share_Split__HUD_IHDA" localSheetId="13">#REF!</definedName>
    <definedName name="Risk_Share_Split__HUD_IHDA" localSheetId="11">'[8]Rate Request'!$H$20:$H$23</definedName>
    <definedName name="Risk_Share_Split__HUD_IHDA">#REF!</definedName>
    <definedName name="SDDA_Zipcodes">'[12]Loan Catalyst'!$V$147:$V$2844</definedName>
    <definedName name="sencount" hidden="1">2</definedName>
    <definedName name="setaside2011">[10]Lists!$G$77:$G$81</definedName>
    <definedName name="SITE_CONTROL" localSheetId="1">#REF!</definedName>
    <definedName name="SITE_CONTROL" localSheetId="2">#REF!</definedName>
    <definedName name="SITE_CONTROL" localSheetId="3">#REF!</definedName>
    <definedName name="SITE_CONTROL" localSheetId="10">#REF!</definedName>
    <definedName name="SITE_CONTROL" localSheetId="4">#REF!</definedName>
    <definedName name="SITE_CONTROL" localSheetId="5">#REF!</definedName>
    <definedName name="SITE_CONTROL" localSheetId="6">#REF!</definedName>
    <definedName name="SITE_CONTROL" localSheetId="7">#REF!</definedName>
    <definedName name="SITE_CONTROL" localSheetId="8">#REF!</definedName>
    <definedName name="SITE_CONTROL" localSheetId="9">#REF!</definedName>
    <definedName name="SITE_CONTROL" localSheetId="0">#REF!</definedName>
    <definedName name="SITE_CONTROL" localSheetId="13">#REF!</definedName>
    <definedName name="SITE_CONTROL" localSheetId="11">#REF!</definedName>
    <definedName name="SITE_CONTROL">#REF!</definedName>
    <definedName name="sources">'[10]Subsidy Calculations'!$J$178</definedName>
    <definedName name="Specialneeds">[10]Lists!$A$122:$A$126</definedName>
    <definedName name="sponsor">[10]Lists!$C$85:$C$87</definedName>
    <definedName name="ST_CA">[12]Summary!$AQ$145</definedName>
    <definedName name="ST_DC">[12]Summary!$AQ$192</definedName>
    <definedName name="ST_DE">[12]Summary!$AQ$148</definedName>
    <definedName name="ST_FL">[12]Summary!$AQ$149</definedName>
    <definedName name="ST_IL">[12]Summary!$AQ$153</definedName>
    <definedName name="ST_MA">[12]Summary!$AQ$161</definedName>
    <definedName name="ST_NY">[12]Summary!$AQ$172</definedName>
    <definedName name="statedonation">[10]Lists!$G$86:$G$92</definedName>
    <definedName name="SUSE" localSheetId="8">#REF!</definedName>
    <definedName name="SUSE" localSheetId="13">#REF!</definedName>
    <definedName name="SUSE">#REF!</definedName>
    <definedName name="syndicationexpense" localSheetId="1">[7]G_Uses!#REF!</definedName>
    <definedName name="syndicationexpense" localSheetId="2">[7]G_Uses!#REF!</definedName>
    <definedName name="syndicationexpense" localSheetId="3">[7]G_Uses!#REF!</definedName>
    <definedName name="syndicationexpense" localSheetId="10">[7]G_Uses!#REF!</definedName>
    <definedName name="syndicationexpense" localSheetId="4">[7]G_Uses!#REF!</definedName>
    <definedName name="syndicationexpense" localSheetId="5">[7]G_Uses!#REF!</definedName>
    <definedName name="syndicationexpense" localSheetId="6">[7]G_Uses!#REF!</definedName>
    <definedName name="syndicationexpense" localSheetId="7">[7]G_Uses!#REF!</definedName>
    <definedName name="syndicationexpense" localSheetId="8">H_Sources_Uses!#REF!</definedName>
    <definedName name="syndicationexpense" localSheetId="9">[8]G_Uses!#REF!</definedName>
    <definedName name="syndicationexpense" localSheetId="0">[7]G_Uses!#REF!</definedName>
    <definedName name="syndicationexpense" localSheetId="13">#REF!</definedName>
    <definedName name="syndicationexpense" localSheetId="11">[8]G_Uses!#REF!</definedName>
    <definedName name="syndicationexpense">#REF!</definedName>
    <definedName name="TCCALC" localSheetId="1">#REF!</definedName>
    <definedName name="TCCALC" localSheetId="2">#REF!</definedName>
    <definedName name="TCCALC" localSheetId="3">#REF!</definedName>
    <definedName name="TCCALC" localSheetId="10">#REF!</definedName>
    <definedName name="TCCALC" localSheetId="4">#REF!</definedName>
    <definedName name="TCCALC" localSheetId="5">#REF!</definedName>
    <definedName name="TCCALC" localSheetId="6">#REF!</definedName>
    <definedName name="TCCALC" localSheetId="7">#REF!</definedName>
    <definedName name="TCCALC" localSheetId="8">#REF!</definedName>
    <definedName name="TCCALC" localSheetId="9">#REF!</definedName>
    <definedName name="TCCALC" localSheetId="0">#REF!</definedName>
    <definedName name="TCCALC" localSheetId="13">#REF!</definedName>
    <definedName name="TCCALC" localSheetId="11">#REF!</definedName>
    <definedName name="TCCALC">#REF!</definedName>
    <definedName name="Term_Sheet" localSheetId="13">#REF!</definedName>
    <definedName name="Term_Sheet">#REF!</definedName>
    <definedName name="totalunits" localSheetId="1">[1]Description!$J$59</definedName>
    <definedName name="totalunits" localSheetId="2">[1]Description!$J$59</definedName>
    <definedName name="totalunits" localSheetId="3">[1]Description!$J$59</definedName>
    <definedName name="totalunits" localSheetId="10">[1]Description!$J$59</definedName>
    <definedName name="totalunits" localSheetId="4">[1]Description!$J$59</definedName>
    <definedName name="totalunits" localSheetId="5">[1]Description!$J$59</definedName>
    <definedName name="totalunits" localSheetId="6">[1]Description!$J$59</definedName>
    <definedName name="totalunits" localSheetId="7">[1]Description!$J$59</definedName>
    <definedName name="totalunits" localSheetId="0">[1]Description!$J$59</definedName>
    <definedName name="totalunits">[2]Description!$J$59</definedName>
    <definedName name="Unitsize" localSheetId="1">[1]Lists!$C$7:$C$13</definedName>
    <definedName name="Unitsize" localSheetId="2">[1]Lists!$C$7:$C$13</definedName>
    <definedName name="Unitsize" localSheetId="3">[1]Lists!$C$7:$C$13</definedName>
    <definedName name="Unitsize" localSheetId="10">[1]Lists!$C$7:$C$13</definedName>
    <definedName name="Unitsize" localSheetId="4">[1]Lists!$C$7:$C$13</definedName>
    <definedName name="Unitsize" localSheetId="5">[1]Lists!$C$7:$C$13</definedName>
    <definedName name="Unitsize" localSheetId="6">[1]Lists!$C$7:$C$13</definedName>
    <definedName name="Unitsize" localSheetId="7">[1]Lists!$C$7:$C$13</definedName>
    <definedName name="Unitsize" localSheetId="0">[1]Lists!$C$7:$C$13</definedName>
    <definedName name="Unitsize">[2]Lists!$C$7:$C$13</definedName>
    <definedName name="uses">'[10]Subsidy Calculations'!$J$214</definedName>
    <definedName name="Utilities" localSheetId="1">'[5]4 PROJECT'!$Z$14:$Z$18</definedName>
    <definedName name="Utilities" localSheetId="2">'[5]4 PROJECT'!$Z$14:$Z$18</definedName>
    <definedName name="Utilities" localSheetId="3">'[5]4 PROJECT'!$Z$14:$Z$18</definedName>
    <definedName name="Utilities" localSheetId="10">'[5]4 PROJECT'!$Z$14:$Z$18</definedName>
    <definedName name="Utilities" localSheetId="4">'[5]4 PROJECT'!$Z$14:$Z$18</definedName>
    <definedName name="Utilities" localSheetId="5">'[5]4 PROJECT'!$Z$14:$Z$18</definedName>
    <definedName name="Utilities" localSheetId="6">'[5]4 PROJECT'!$Z$14:$Z$18</definedName>
    <definedName name="Utilities" localSheetId="7">'[5]4 PROJECT'!$Z$14:$Z$18</definedName>
    <definedName name="Utilities" localSheetId="0">'[5]4 PROJECT'!$Z$14:$Z$18</definedName>
    <definedName name="Utilities">'[6]4 PROJECT'!$Z$14:$Z$18</definedName>
    <definedName name="utilityallow" localSheetId="1">[1]Lists!$G$96:$G$100</definedName>
    <definedName name="utilityallow" localSheetId="2">[1]Lists!$G$96:$G$100</definedName>
    <definedName name="utilityallow" localSheetId="3">[1]Lists!$G$96:$G$100</definedName>
    <definedName name="utilityallow" localSheetId="10">[1]Lists!$G$96:$G$100</definedName>
    <definedName name="utilityallow" localSheetId="4">[1]Lists!$G$96:$G$100</definedName>
    <definedName name="utilityallow" localSheetId="5">[1]Lists!$G$96:$G$100</definedName>
    <definedName name="utilityallow" localSheetId="6">[1]Lists!$G$96:$G$100</definedName>
    <definedName name="utilityallow" localSheetId="7">[1]Lists!$G$96:$G$100</definedName>
    <definedName name="utilityallow" localSheetId="0">[1]Lists!$G$96:$G$100</definedName>
    <definedName name="utilityallow">[2]Lists!$G$96:$G$100</definedName>
    <definedName name="UWAnalysisSummary" localSheetId="1">#REF!</definedName>
    <definedName name="UWAnalysisSummary" localSheetId="2">#REF!</definedName>
    <definedName name="UWAnalysisSummary" localSheetId="3">#REF!</definedName>
    <definedName name="UWAnalysisSummary" localSheetId="10">#REF!</definedName>
    <definedName name="UWAnalysisSummary" localSheetId="4">#REF!</definedName>
    <definedName name="UWAnalysisSummary" localSheetId="5">#REF!</definedName>
    <definedName name="UWAnalysisSummary" localSheetId="6">#REF!</definedName>
    <definedName name="UWAnalysisSummary" localSheetId="7">#REF!</definedName>
    <definedName name="UWAnalysisSummary" localSheetId="8">#REF!</definedName>
    <definedName name="UWAnalysisSummary" localSheetId="9">#REF!</definedName>
    <definedName name="UWAnalysisSummary" localSheetId="0">#REF!</definedName>
    <definedName name="UWAnalysisSummary" localSheetId="13">#REF!</definedName>
    <definedName name="UWAnalysisSummary" localSheetId="11">#REF!</definedName>
    <definedName name="UWAnalysisSummary">#REF!</definedName>
    <definedName name="Vcounties">[10]Lists!$A$1:$A$104</definedName>
    <definedName name="VLI" localSheetId="1">[1]Description!$E$59</definedName>
    <definedName name="VLI" localSheetId="2">[1]Description!$E$59</definedName>
    <definedName name="VLI" localSheetId="3">[1]Description!$E$59</definedName>
    <definedName name="VLI" localSheetId="10">[1]Description!$E$59</definedName>
    <definedName name="VLI" localSheetId="4">[1]Description!$E$59</definedName>
    <definedName name="VLI" localSheetId="5">[1]Description!$E$59</definedName>
    <definedName name="VLI" localSheetId="6">[1]Description!$E$59</definedName>
    <definedName name="VLI" localSheetId="7">[1]Description!$E$59</definedName>
    <definedName name="VLI" localSheetId="0">[1]Description!$E$59</definedName>
    <definedName name="VLI">[2]Description!$E$59</definedName>
    <definedName name="Wagerates" localSheetId="1">[1]Lists!$A$129:$A$131</definedName>
    <definedName name="Wagerates" localSheetId="2">[1]Lists!$A$129:$A$131</definedName>
    <definedName name="Wagerates" localSheetId="3">[1]Lists!$A$129:$A$131</definedName>
    <definedName name="Wagerates" localSheetId="10">[1]Lists!$A$129:$A$131</definedName>
    <definedName name="Wagerates" localSheetId="4">[1]Lists!$A$129:$A$131</definedName>
    <definedName name="Wagerates" localSheetId="5">[1]Lists!$A$129:$A$131</definedName>
    <definedName name="Wagerates" localSheetId="6">[1]Lists!$A$129:$A$131</definedName>
    <definedName name="Wagerates" localSheetId="7">[1]Lists!$A$129:$A$131</definedName>
    <definedName name="Wagerates" localSheetId="0">[1]Lists!$A$129:$A$131</definedName>
    <definedName name="Wagerates">[2]Lists!$A$129:$A$131</definedName>
    <definedName name="workingcapital">[10]Lists!$C$66:$C$69</definedName>
    <definedName name="wrn.Blue._.Book._.Sections." localSheetId="1" hidden="1">{#N/A,#N/A,TRUE,"Summary";#N/A,#N/A,TRUE,"Program Scheme";#N/A,#N/A,TRUE,"Assumptions";#N/A,#N/A,TRUE,"Development Budget &amp; Timing";#N/A,#N/A,TRUE,"Cash Flow";#N/A,#N/A,TRUE,"Cash Flow to Debt &amp; Equity"}</definedName>
    <definedName name="wrn.Blue._.Book._.Sections." localSheetId="2" hidden="1">{#N/A,#N/A,TRUE,"Summary";#N/A,#N/A,TRUE,"Program Scheme";#N/A,#N/A,TRUE,"Assumptions";#N/A,#N/A,TRUE,"Development Budget &amp; Timing";#N/A,#N/A,TRUE,"Cash Flow";#N/A,#N/A,TRUE,"Cash Flow to Debt &amp; Equity"}</definedName>
    <definedName name="wrn.Blue._.Book._.Sections." localSheetId="3" hidden="1">{#N/A,#N/A,TRUE,"Summary";#N/A,#N/A,TRUE,"Program Scheme";#N/A,#N/A,TRUE,"Assumptions";#N/A,#N/A,TRUE,"Development Budget &amp; Timing";#N/A,#N/A,TRUE,"Cash Flow";#N/A,#N/A,TRUE,"Cash Flow to Debt &amp; Equity"}</definedName>
    <definedName name="wrn.Blue._.Book._.Sections." localSheetId="10" hidden="1">{#N/A,#N/A,TRUE,"Summary";#N/A,#N/A,TRUE,"Program Scheme";#N/A,#N/A,TRUE,"Assumptions";#N/A,#N/A,TRUE,"Development Budget &amp; Timing";#N/A,#N/A,TRUE,"Cash Flow";#N/A,#N/A,TRUE,"Cash Flow to Debt &amp; Equity"}</definedName>
    <definedName name="wrn.Blue._.Book._.Sections." localSheetId="4" hidden="1">{#N/A,#N/A,TRUE,"Summary";#N/A,#N/A,TRUE,"Program Scheme";#N/A,#N/A,TRUE,"Assumptions";#N/A,#N/A,TRUE,"Development Budget &amp; Timing";#N/A,#N/A,TRUE,"Cash Flow";#N/A,#N/A,TRUE,"Cash Flow to Debt &amp; Equity"}</definedName>
    <definedName name="wrn.Blue._.Book._.Sections." localSheetId="6" hidden="1">{#N/A,#N/A,TRUE,"Summary";#N/A,#N/A,TRUE,"Program Scheme";#N/A,#N/A,TRUE,"Assumptions";#N/A,#N/A,TRUE,"Development Budget &amp; Timing";#N/A,#N/A,TRUE,"Cash Flow";#N/A,#N/A,TRUE,"Cash Flow to Debt &amp; Equity"}</definedName>
    <definedName name="wrn.Blue._.Book._.Sections." localSheetId="7" hidden="1">{#N/A,#N/A,TRUE,"Summary";#N/A,#N/A,TRUE,"Program Scheme";#N/A,#N/A,TRUE,"Assumptions";#N/A,#N/A,TRUE,"Development Budget &amp; Timing";#N/A,#N/A,TRUE,"Cash Flow";#N/A,#N/A,TRUE,"Cash Flow to Debt &amp; Equity"}</definedName>
    <definedName name="wrn.Blue._.Book._.Sections." localSheetId="0" hidden="1">{#N/A,#N/A,TRUE,"Summary";#N/A,#N/A,TRUE,"Program Scheme";#N/A,#N/A,TRUE,"Assumptions";#N/A,#N/A,TRUE,"Development Budget &amp; Timing";#N/A,#N/A,TRUE,"Cash Flow";#N/A,#N/A,TRUE,"Cash Flow to Debt &amp; Equity"}</definedName>
    <definedName name="wrn.Blue._.Book._.Sections." hidden="1">{#N/A,#N/A,TRUE,"Summary";#N/A,#N/A,TRUE,"Program Scheme";#N/A,#N/A,TRUE,"Assumptions";#N/A,#N/A,TRUE,"Development Budget &amp; Timing";#N/A,#N/A,TRUE,"Cash Flow";#N/A,#N/A,TRUE,"Cash Flow to Debt &amp; Equity"}</definedName>
    <definedName name="wrn.Relevant._.Sections." localSheetId="1" hidden="1">{#N/A,#N/A,FALSE,"Summary";#N/A,#N/A,FALSE,"Program Scheme";#N/A,#N/A,FALSE,"Assumptions";#N/A,#N/A,FALSE,"Development Budget";#N/A,#N/A,FALSE,"Timing";#N/A,#N/A,FALSE,"Development Costs &amp; Revenues";#N/A,#N/A,FALSE,"Cash Flow to Debt &amp; Equity";#N/A,#N/A,FALSE,"Cash Flow to Athena LP"}</definedName>
    <definedName name="wrn.Relevant._.Sections." localSheetId="2" hidden="1">{#N/A,#N/A,FALSE,"Summary";#N/A,#N/A,FALSE,"Program Scheme";#N/A,#N/A,FALSE,"Assumptions";#N/A,#N/A,FALSE,"Development Budget";#N/A,#N/A,FALSE,"Timing";#N/A,#N/A,FALSE,"Development Costs &amp; Revenues";#N/A,#N/A,FALSE,"Cash Flow to Debt &amp; Equity";#N/A,#N/A,FALSE,"Cash Flow to Athena LP"}</definedName>
    <definedName name="wrn.Relevant._.Sections." localSheetId="3" hidden="1">{#N/A,#N/A,FALSE,"Summary";#N/A,#N/A,FALSE,"Program Scheme";#N/A,#N/A,FALSE,"Assumptions";#N/A,#N/A,FALSE,"Development Budget";#N/A,#N/A,FALSE,"Timing";#N/A,#N/A,FALSE,"Development Costs &amp; Revenues";#N/A,#N/A,FALSE,"Cash Flow to Debt &amp; Equity";#N/A,#N/A,FALSE,"Cash Flow to Athena LP"}</definedName>
    <definedName name="wrn.Relevant._.Sections." localSheetId="10" hidden="1">{#N/A,#N/A,FALSE,"Summary";#N/A,#N/A,FALSE,"Program Scheme";#N/A,#N/A,FALSE,"Assumptions";#N/A,#N/A,FALSE,"Development Budget";#N/A,#N/A,FALSE,"Timing";#N/A,#N/A,FALSE,"Development Costs &amp; Revenues";#N/A,#N/A,FALSE,"Cash Flow to Debt &amp; Equity";#N/A,#N/A,FALSE,"Cash Flow to Athena LP"}</definedName>
    <definedName name="wrn.Relevant._.Sections." localSheetId="4" hidden="1">{#N/A,#N/A,FALSE,"Summary";#N/A,#N/A,FALSE,"Program Scheme";#N/A,#N/A,FALSE,"Assumptions";#N/A,#N/A,FALSE,"Development Budget";#N/A,#N/A,FALSE,"Timing";#N/A,#N/A,FALSE,"Development Costs &amp; Revenues";#N/A,#N/A,FALSE,"Cash Flow to Debt &amp; Equity";#N/A,#N/A,FALSE,"Cash Flow to Athena LP"}</definedName>
    <definedName name="wrn.Relevant._.Sections." localSheetId="6" hidden="1">{#N/A,#N/A,FALSE,"Summary";#N/A,#N/A,FALSE,"Program Scheme";#N/A,#N/A,FALSE,"Assumptions";#N/A,#N/A,FALSE,"Development Budget";#N/A,#N/A,FALSE,"Timing";#N/A,#N/A,FALSE,"Development Costs &amp; Revenues";#N/A,#N/A,FALSE,"Cash Flow to Debt &amp; Equity";#N/A,#N/A,FALSE,"Cash Flow to Athena LP"}</definedName>
    <definedName name="wrn.Relevant._.Sections." localSheetId="7" hidden="1">{#N/A,#N/A,FALSE,"Summary";#N/A,#N/A,FALSE,"Program Scheme";#N/A,#N/A,FALSE,"Assumptions";#N/A,#N/A,FALSE,"Development Budget";#N/A,#N/A,FALSE,"Timing";#N/A,#N/A,FALSE,"Development Costs &amp; Revenues";#N/A,#N/A,FALSE,"Cash Flow to Debt &amp; Equity";#N/A,#N/A,FALSE,"Cash Flow to Athena LP"}</definedName>
    <definedName name="wrn.Relevant._.Sections." localSheetId="0" hidden="1">{#N/A,#N/A,FALSE,"Summary";#N/A,#N/A,FALSE,"Program Scheme";#N/A,#N/A,FALSE,"Assumptions";#N/A,#N/A,FALSE,"Development Budget";#N/A,#N/A,FALSE,"Timing";#N/A,#N/A,FALSE,"Development Costs &amp; Revenues";#N/A,#N/A,FALSE,"Cash Flow to Debt &amp; Equity";#N/A,#N/A,FALSE,"Cash Flow to Athena LP"}</definedName>
    <definedName name="wrn.Relevant._.Sections." hidden="1">{#N/A,#N/A,FALSE,"Summary";#N/A,#N/A,FALSE,"Program Scheme";#N/A,#N/A,FALSE,"Assumptions";#N/A,#N/A,FALSE,"Development Budget";#N/A,#N/A,FALSE,"Timing";#N/A,#N/A,FALSE,"Development Costs &amp; Revenues";#N/A,#N/A,FALSE,"Cash Flow to Debt &amp; Equity";#N/A,#N/A,FALSE,"Cash Flow to Athena LP"}</definedName>
    <definedName name="Z_11E1F5E4_CB48_4800_8BCA_5A4C7651C477_.wvu.PrintArea" localSheetId="4" hidden="1">'D_Dev Team'!#REF!</definedName>
    <definedName name="Z_11E1F5E4_CB48_4800_8BCA_5A4C7651C477_.wvu.PrintArea" localSheetId="8" hidden="1">H_Sources_Uses!$C$4:$H$28</definedName>
    <definedName name="Z_11E1F5E4_CB48_4800_8BCA_5A4C7651C477_.wvu.PrintArea" localSheetId="12" hidden="1">'PPA ps1'!$B$1:$I$82</definedName>
    <definedName name="Z_11E1F5E4_CB48_4800_8BCA_5A4C7651C477_.wvu.PrintArea" localSheetId="13" hidden="1">'PPA ps2'!$B$25:$S$93</definedName>
    <definedName name="Z_11E1F5E4_CB48_4800_8BCA_5A4C7651C477_.wvu.PrintArea" localSheetId="14" hidden="1">'PPA ps3'!$B$1:$F$57</definedName>
    <definedName name="Z_11E1F5E4_CB48_4800_8BCA_5A4C7651C477_.wvu.PrintArea" localSheetId="15" hidden="1">'PPA ps4'!$B$1:$F$19</definedName>
    <definedName name="Z_11E1F5E4_CB48_4800_8BCA_5A4C7651C477_.wvu.PrintArea" localSheetId="11" hidden="1">psCover!#REF!</definedName>
    <definedName name="Z_11E1F5E4_CB48_4800_8BCA_5A4C7651C477_.wvu.Rows" localSheetId="9" hidden="1">'I_Operating Pro Forma'!$10:$11,'I_Operating Pro Forma'!$14:$14,'I_Operating Pro Forma'!$16:$16,'I_Operating Pro Forma'!$17:$17,'I_Operating Pro Forma'!$19:$19,'I_Operating Pro Forma'!$20:$21,'I_Operating Pro Forma'!$22:$22,'I_Operating Pro Forma'!$44:$48</definedName>
    <definedName name="Z_11E1F5E4_CB48_4800_8BCA_5A4C7651C477_.wvu.Rows" localSheetId="12" hidden="1">'PPA ps1'!#REF!,#REF!,'PPA ps1'!$55:$81</definedName>
    <definedName name="Z_11E1F5E4_CB48_4800_8BCA_5A4C7651C477_.wvu.Rows" localSheetId="13" hidden="1">'PPA ps2'!#REF!,'PPA ps2'!$25:$25,'PPA ps2'!#REF!,'PPA ps2'!#REF!,'PPA ps2'!#REF!,'PPA ps2'!$28:$43,'PPA ps2'!$48:$54,'PPA ps2'!$56:$58</definedName>
    <definedName name="Z_11E1F5E4_CB48_4800_8BCA_5A4C7651C477_.wvu.Rows" localSheetId="11" hidden="1">psCover!#REF!,[8]ps2!$11:$23,psCover!#REF!</definedName>
    <definedName name="Z_27CD3F9E_A8F8_459C_9542_E3A25AF49F0F_.wvu.Cols" localSheetId="4" hidden="1">'D_Dev Team'!$I:$I,'D_Dev Team'!$K:$K</definedName>
    <definedName name="Z_27CD3F9E_A8F8_459C_9542_E3A25AF49F0F_.wvu.Cols" localSheetId="8" hidden="1">H_Sources_Uses!$B:$B,H_Sources_Uses!#REF!,H_Sources_Uses!$U:$U</definedName>
    <definedName name="Z_27CD3F9E_A8F8_459C_9542_E3A25AF49F0F_.wvu.Cols" localSheetId="12" hidden="1">'PPA ps1'!$D:$D,'PPA ps1'!$L:$N</definedName>
    <definedName name="Z_27CD3F9E_A8F8_459C_9542_E3A25AF49F0F_.wvu.Cols" localSheetId="11" hidden="1">psCover!$D:$D,psCover!$L:$N</definedName>
    <definedName name="Z_27CD3F9E_A8F8_459C_9542_E3A25AF49F0F_.wvu.PrintArea" localSheetId="17" hidden="1">'Change Log'!#REF!</definedName>
    <definedName name="Z_27CD3F9E_A8F8_459C_9542_E3A25AF49F0F_.wvu.PrintArea" localSheetId="4" hidden="1">'D_Dev Team'!$C$4:$H$62,'D_Dev Team'!#REF!</definedName>
    <definedName name="Z_27CD3F9E_A8F8_459C_9542_E3A25AF49F0F_.wvu.PrintArea" localSheetId="8" hidden="1">H_Sources_Uses!$C$4:$T$34</definedName>
    <definedName name="Z_27CD3F9E_A8F8_459C_9542_E3A25AF49F0F_.wvu.PrintArea" localSheetId="9" hidden="1">'I_Operating Pro Forma'!$B$1:$AS$49</definedName>
    <definedName name="Z_27CD3F9E_A8F8_459C_9542_E3A25AF49F0F_.wvu.PrintArea" localSheetId="12" hidden="1">'PPA ps1'!$B$1:$J$65</definedName>
    <definedName name="Z_27CD3F9E_A8F8_459C_9542_E3A25AF49F0F_.wvu.PrintArea" localSheetId="13" hidden="1">'PPA ps2'!$B$25:$S$92</definedName>
    <definedName name="Z_27CD3F9E_A8F8_459C_9542_E3A25AF49F0F_.wvu.PrintArea" localSheetId="14" hidden="1">'PPA ps3'!$B$1:$F$48</definedName>
    <definedName name="Z_27CD3F9E_A8F8_459C_9542_E3A25AF49F0F_.wvu.PrintArea" localSheetId="15" hidden="1">'PPA ps4'!$B$1:$F$10</definedName>
    <definedName name="Z_27CD3F9E_A8F8_459C_9542_E3A25AF49F0F_.wvu.PrintArea" localSheetId="11" hidden="1">psCover!#REF!</definedName>
    <definedName name="Z_27CD3F9E_A8F8_459C_9542_E3A25AF49F0F_.wvu.PrintTitles" localSheetId="8" hidden="1">H_Sources_Uses!$C:$D</definedName>
    <definedName name="Z_27CD3F9E_A8F8_459C_9542_E3A25AF49F0F_.wvu.Rows" localSheetId="14" hidden="1">'PPA ps3'!#REF!</definedName>
    <definedName name="Z_27CD3F9E_A8F8_459C_9542_E3A25AF49F0F_.wvu.Rows" localSheetId="15" hidden="1">'PPA ps4'!#REF!</definedName>
    <definedName name="Z_996927AF_2CA0_4EA7_84FB_22D43C3670BC_.wvu.Cols" localSheetId="4" hidden="1">'D_Dev Team'!$I:$K</definedName>
    <definedName name="Z_996927AF_2CA0_4EA7_84FB_22D43C3670BC_.wvu.Cols" localSheetId="8" hidden="1">H_Sources_Uses!$B:$B,H_Sources_Uses!$J:$V</definedName>
    <definedName name="Z_996927AF_2CA0_4EA7_84FB_22D43C3670BC_.wvu.Cols" localSheetId="12" hidden="1">'PPA ps1'!$D:$D,'PPA ps1'!$L:$N</definedName>
    <definedName name="Z_996927AF_2CA0_4EA7_84FB_22D43C3670BC_.wvu.Cols" localSheetId="11" hidden="1">psCover!$D:$D,psCover!$L:$N</definedName>
    <definedName name="Z_996927AF_2CA0_4EA7_84FB_22D43C3670BC_.wvu.PrintArea" localSheetId="17" hidden="1">'Change Log'!#REF!</definedName>
    <definedName name="Z_996927AF_2CA0_4EA7_84FB_22D43C3670BC_.wvu.PrintArea" localSheetId="4" hidden="1">'D_Dev Team'!$A$4:$H$72</definedName>
    <definedName name="Z_996927AF_2CA0_4EA7_84FB_22D43C3670BC_.wvu.PrintArea" localSheetId="8" hidden="1">H_Sources_Uses!$C$4:$I$34</definedName>
    <definedName name="Z_996927AF_2CA0_4EA7_84FB_22D43C3670BC_.wvu.PrintArea" localSheetId="12" hidden="1">'PPA ps1'!$B$1:$J$65</definedName>
    <definedName name="Z_996927AF_2CA0_4EA7_84FB_22D43C3670BC_.wvu.PrintArea" localSheetId="13" hidden="1">'PPA ps2'!$B$25:$S$92</definedName>
    <definedName name="Z_996927AF_2CA0_4EA7_84FB_22D43C3670BC_.wvu.PrintArea" localSheetId="14" hidden="1">'PPA ps3'!$B$1:$F$48</definedName>
    <definedName name="Z_996927AF_2CA0_4EA7_84FB_22D43C3670BC_.wvu.PrintArea" localSheetId="15" hidden="1">'PPA ps4'!$B$1:$F$10</definedName>
    <definedName name="Z_996927AF_2CA0_4EA7_84FB_22D43C3670BC_.wvu.PrintArea" localSheetId="11" hidden="1">psCover!#REF!</definedName>
    <definedName name="Z_996927AF_2CA0_4EA7_84FB_22D43C3670BC_.wvu.Rows" localSheetId="14" hidden="1">'PPA ps3'!#REF!</definedName>
    <definedName name="Z_996927AF_2CA0_4EA7_84FB_22D43C3670BC_.wvu.Rows" localSheetId="15" hidden="1">'PPA ps4'!#REF!</definedName>
    <definedName name="Z_DA068714_31DE_453E_8066_83B45426A1B0_.wvu.PrintArea" localSheetId="4" hidden="1">'D_Dev Team'!#REF!</definedName>
    <definedName name="Z_DA068714_31DE_453E_8066_83B45426A1B0_.wvu.PrintArea" localSheetId="8" hidden="1">H_Sources_Uses!$C$4:$H$28</definedName>
    <definedName name="Z_DA068714_31DE_453E_8066_83B45426A1B0_.wvu.PrintArea" localSheetId="12" hidden="1">'PPA ps1'!$B$1:$I$82</definedName>
    <definedName name="Z_DA068714_31DE_453E_8066_83B45426A1B0_.wvu.PrintArea" localSheetId="13" hidden="1">'PPA ps2'!$B$25:$S$93</definedName>
    <definedName name="Z_DA068714_31DE_453E_8066_83B45426A1B0_.wvu.PrintArea" localSheetId="14" hidden="1">'PPA ps3'!$B$1:$F$57</definedName>
    <definedName name="Z_DA068714_31DE_453E_8066_83B45426A1B0_.wvu.PrintArea" localSheetId="15" hidden="1">'PPA ps4'!$B$1:$F$19</definedName>
    <definedName name="Z_DA068714_31DE_453E_8066_83B45426A1B0_.wvu.PrintArea" localSheetId="11" hidden="1">psCover!#REF!</definedName>
    <definedName name="Z_DA068714_31DE_453E_8066_83B45426A1B0_.wvu.Rows" localSheetId="9" hidden="1">'I_Operating Pro Forma'!$10:$11,'I_Operating Pro Forma'!$14:$14,'I_Operating Pro Forma'!$16:$16,'I_Operating Pro Forma'!$17:$17,'I_Operating Pro Forma'!$19:$19,'I_Operating Pro Forma'!$20:$21,'I_Operating Pro Forma'!$22:$22,'I_Operating Pro Forma'!$44:$48</definedName>
    <definedName name="Z_DA068714_31DE_453E_8066_83B45426A1B0_.wvu.Rows" localSheetId="12" hidden="1">'PPA ps1'!#REF!,#REF!,'PPA ps1'!$55:$81</definedName>
    <definedName name="Z_DA068714_31DE_453E_8066_83B45426A1B0_.wvu.Rows" localSheetId="13" hidden="1">'PPA ps2'!#REF!,'PPA ps2'!$25:$25,'PPA ps2'!#REF!,'PPA ps2'!#REF!,'PPA ps2'!#REF!,'PPA ps2'!$28:$43,'PPA ps2'!$48:$54,'PPA ps2'!$56:$58</definedName>
    <definedName name="Z_DA068714_31DE_453E_8066_83B45426A1B0_.wvu.Rows" localSheetId="11" hidden="1">psCover!#REF!,[8]ps2!$11:$23,psCover!#REF!</definedName>
  </definedNames>
  <calcPr calcId="191029"/>
  <customWorkbookViews>
    <customWorkbookView name="Daniel Gutman - Personal View" guid="{996927AF-2CA0-4EA7-84FB-22D43C3670BC}" mergeInterval="0" personalView="1" maximized="1" windowWidth="1584" windowHeight="654" tabRatio="942" activeSheetId="21"/>
    <customWorkbookView name="Ssocall - Personal View" guid="{11E1F5E4-CB48-4800-8BCA-5A4C7651C477}" mergeInterval="0" personalView="1" maximized="1" windowWidth="1148" windowHeight="651" tabRatio="734" activeSheetId="11"/>
    <customWorkbookView name="arogers - Personal View" guid="{DA068714-31DE-453E-8066-83B45426A1B0}" mergeInterval="0" personalView="1" maximized="1" windowWidth="1276" windowHeight="774" tabRatio="734" activeSheetId="11"/>
    <customWorkbookView name="Beto Sanchez - Personal View" guid="{27CD3F9E-A8F8-459C-9542-E3A25AF49F0F}" mergeInterval="0" personalView="1" maximized="1" windowWidth="1582" windowHeight="602" tabRatio="942" activeSheetId="1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4" i="55" l="1"/>
  <c r="F26" i="59"/>
  <c r="T38" i="57"/>
  <c r="H18" i="14" l="1" a="1"/>
  <c r="H18" i="14" s="1"/>
  <c r="C4" i="63" l="1"/>
  <c r="G13" i="60"/>
  <c r="L48" i="14"/>
  <c r="L42" i="14"/>
  <c r="F45" i="14"/>
  <c r="D45" i="14"/>
  <c r="F44" i="14"/>
  <c r="D44" i="14"/>
  <c r="H19" i="14" a="1"/>
  <c r="H19" i="14" s="1"/>
  <c r="C7" i="14"/>
  <c r="C9" i="14" a="1"/>
  <c r="C9" i="14" s="1"/>
  <c r="M18" i="53"/>
  <c r="M13" i="53" s="1" a="1"/>
  <c r="M13" i="53" s="1"/>
  <c r="C66" i="53" l="1"/>
  <c r="F12" i="49"/>
  <c r="C3" i="59"/>
  <c r="K3" i="59"/>
  <c r="L3" i="57"/>
  <c r="B3" i="57"/>
  <c r="B3" i="65"/>
  <c r="B3" i="49"/>
  <c r="B3" i="55"/>
  <c r="B3" i="50"/>
  <c r="B3" i="52"/>
  <c r="B3" i="53"/>
  <c r="E8" i="50" l="1"/>
  <c r="M12" i="52"/>
  <c r="M9" i="52"/>
  <c r="D13" i="52"/>
  <c r="D12" i="52"/>
  <c r="D11" i="52"/>
  <c r="D10" i="52"/>
  <c r="D9" i="52"/>
  <c r="D7" i="52"/>
  <c r="M7" i="52"/>
  <c r="H30" i="59"/>
  <c r="T17" i="59" s="1"/>
  <c r="E30" i="59"/>
  <c r="G32" i="59"/>
  <c r="I8" i="63"/>
  <c r="N73" i="60"/>
  <c r="L36" i="14"/>
  <c r="E33" i="59" l="1"/>
  <c r="N49" i="59"/>
  <c r="M49" i="59" s="1"/>
  <c r="C76" i="53" l="1"/>
  <c r="L33" i="14"/>
  <c r="L39" i="14"/>
  <c r="E51" i="61" l="1"/>
  <c r="E52" i="61"/>
  <c r="E53" i="61"/>
  <c r="E54" i="61"/>
  <c r="E50" i="61"/>
  <c r="B9" i="63" l="1"/>
  <c r="F32" i="15" l="1"/>
  <c r="F31" i="15"/>
  <c r="F30" i="15"/>
  <c r="F29" i="15"/>
  <c r="F28" i="15"/>
  <c r="F27" i="15"/>
  <c r="F26" i="15"/>
  <c r="F25" i="15"/>
  <c r="F24" i="15"/>
  <c r="F23" i="15"/>
  <c r="F22" i="15"/>
  <c r="F21" i="15"/>
  <c r="F20" i="15"/>
  <c r="F19" i="15"/>
  <c r="F18" i="15"/>
  <c r="F17" i="15"/>
  <c r="F16" i="15"/>
  <c r="F15" i="15"/>
  <c r="F14" i="15"/>
  <c r="F13" i="15"/>
  <c r="F12" i="15"/>
  <c r="F11" i="15"/>
  <c r="F10" i="15"/>
  <c r="F9" i="15"/>
  <c r="F8" i="15"/>
  <c r="F7" i="15"/>
  <c r="L44" i="19" l="1"/>
  <c r="N47" i="59"/>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N34" i="57"/>
  <c r="R34" i="57"/>
  <c r="Q34" i="57"/>
  <c r="T36" i="57"/>
  <c r="G5" i="63"/>
  <c r="F29" i="14"/>
  <c r="B7" i="64"/>
  <c r="F36" i="15" l="1"/>
  <c r="F37" i="15" s="1"/>
  <c r="B8" i="64"/>
  <c r="F12" i="14"/>
  <c r="F13" i="14"/>
  <c r="F14" i="14"/>
  <c r="F11" i="14"/>
  <c r="AJ32" i="61"/>
  <c r="AK32" i="61"/>
  <c r="AL32" i="61"/>
  <c r="AM32" i="61"/>
  <c r="AN32" i="61"/>
  <c r="AO32" i="61"/>
  <c r="AP32" i="61"/>
  <c r="AQ32" i="61"/>
  <c r="AR32" i="61"/>
  <c r="AS32" i="61"/>
  <c r="Q35" i="59" l="1"/>
  <c r="F28" i="61" s="1"/>
  <c r="G69" i="15" s="1"/>
  <c r="H69" i="15" s="1"/>
  <c r="C71" i="53"/>
  <c r="C61" i="53"/>
  <c r="C48" i="53"/>
  <c r="C43" i="53"/>
  <c r="E38" i="53"/>
  <c r="E1626" i="50"/>
  <c r="E1651" i="50"/>
  <c r="E1656" i="50"/>
  <c r="E43" i="50"/>
  <c r="G28" i="61" l="1"/>
  <c r="H28" i="61" s="1"/>
  <c r="I28" i="61" s="1"/>
  <c r="J28" i="61" s="1"/>
  <c r="K28" i="61" s="1"/>
  <c r="L28" i="61" s="1"/>
  <c r="M28" i="61" s="1"/>
  <c r="N28" i="61" s="1"/>
  <c r="O28" i="61" s="1"/>
  <c r="P28" i="61" s="1"/>
  <c r="Q28" i="61" s="1"/>
  <c r="R28" i="61" s="1"/>
  <c r="S28" i="61" s="1"/>
  <c r="T28" i="61" s="1"/>
  <c r="U28" i="61" s="1"/>
  <c r="V28" i="61" s="1"/>
  <c r="W28" i="61" s="1"/>
  <c r="X28" i="61" s="1"/>
  <c r="Y28" i="61" s="1"/>
  <c r="Z28" i="61" s="1"/>
  <c r="AA28" i="61" s="1"/>
  <c r="AB28" i="61" s="1"/>
  <c r="AC28" i="61" s="1"/>
  <c r="AD28" i="61" s="1"/>
  <c r="AE28" i="61" s="1"/>
  <c r="AF28" i="61" s="1"/>
  <c r="AG28" i="61" s="1"/>
  <c r="AH28" i="61" s="1"/>
  <c r="AI28" i="61" s="1"/>
  <c r="AJ28" i="61" s="1"/>
  <c r="AK28" i="61" s="1"/>
  <c r="AL28" i="61" s="1"/>
  <c r="AM28" i="61" s="1"/>
  <c r="AN28" i="61" s="1"/>
  <c r="AO28" i="61" s="1"/>
  <c r="AP28" i="61" s="1"/>
  <c r="AQ28" i="61" s="1"/>
  <c r="AR28" i="61" s="1"/>
  <c r="AS28" i="61" s="1"/>
  <c r="H31" i="15"/>
  <c r="H30" i="15"/>
  <c r="H29" i="15"/>
  <c r="H28" i="15"/>
  <c r="H27" i="15"/>
  <c r="H26" i="15"/>
  <c r="H25" i="15"/>
  <c r="H24" i="15"/>
  <c r="H23" i="15"/>
  <c r="H22" i="15"/>
  <c r="H21" i="15"/>
  <c r="H20" i="15"/>
  <c r="H19" i="15"/>
  <c r="H18" i="15"/>
  <c r="H17" i="15"/>
  <c r="H16" i="15"/>
  <c r="H15" i="15"/>
  <c r="H14" i="15"/>
  <c r="H13" i="15"/>
  <c r="H12" i="15"/>
  <c r="H11" i="15"/>
  <c r="H10" i="15"/>
  <c r="D36" i="15"/>
  <c r="E1590" i="50" l="1"/>
  <c r="E1585" i="50"/>
  <c r="E1560" i="50"/>
  <c r="E1524" i="50"/>
  <c r="E1519" i="50"/>
  <c r="E1494" i="50"/>
  <c r="E1458" i="50"/>
  <c r="E1453" i="50"/>
  <c r="E1428" i="50"/>
  <c r="E1392" i="50"/>
  <c r="E1387" i="50"/>
  <c r="E1362" i="50"/>
  <c r="E1326" i="50"/>
  <c r="E1321" i="50"/>
  <c r="E1296" i="50"/>
  <c r="E1260" i="50"/>
  <c r="E1255" i="50"/>
  <c r="E1230" i="50"/>
  <c r="E1194" i="50"/>
  <c r="E1189" i="50"/>
  <c r="E1164" i="50"/>
  <c r="E1128" i="50"/>
  <c r="E1123" i="50"/>
  <c r="E1098" i="50"/>
  <c r="E1062" i="50"/>
  <c r="E1057" i="50"/>
  <c r="E1032" i="50"/>
  <c r="E996" i="50"/>
  <c r="E991" i="50"/>
  <c r="E966" i="50"/>
  <c r="E930" i="50"/>
  <c r="E925" i="50"/>
  <c r="E900" i="50"/>
  <c r="E864" i="50"/>
  <c r="E859" i="50"/>
  <c r="E834" i="50"/>
  <c r="E798" i="50"/>
  <c r="E793" i="50"/>
  <c r="E768" i="50"/>
  <c r="E732" i="50"/>
  <c r="E727" i="50"/>
  <c r="E702" i="50"/>
  <c r="E666" i="50"/>
  <c r="E661" i="50"/>
  <c r="E636" i="50"/>
  <c r="E600" i="50"/>
  <c r="E595" i="50"/>
  <c r="E570" i="50"/>
  <c r="E534" i="50"/>
  <c r="E529" i="50"/>
  <c r="E504" i="50"/>
  <c r="E468" i="50"/>
  <c r="E463" i="50"/>
  <c r="E438" i="50"/>
  <c r="E402" i="50"/>
  <c r="E397" i="50"/>
  <c r="E372" i="50"/>
  <c r="E336" i="50"/>
  <c r="E331" i="50"/>
  <c r="E306" i="50"/>
  <c r="E270" i="50"/>
  <c r="E265" i="50"/>
  <c r="E240" i="50"/>
  <c r="E204" i="50" l="1"/>
  <c r="E199" i="50"/>
  <c r="E174" i="50"/>
  <c r="D77" i="50"/>
  <c r="D143" i="50" s="1"/>
  <c r="D209" i="50" s="1"/>
  <c r="D275" i="50" s="1"/>
  <c r="D341" i="50" s="1"/>
  <c r="D407" i="50" s="1"/>
  <c r="D473" i="50" s="1"/>
  <c r="D539" i="50" s="1"/>
  <c r="D605" i="50" s="1"/>
  <c r="D671" i="50" s="1"/>
  <c r="D737" i="50" s="1"/>
  <c r="D803" i="50" s="1"/>
  <c r="D869" i="50" s="1"/>
  <c r="D935" i="50" s="1"/>
  <c r="D1001" i="50" s="1"/>
  <c r="D1067" i="50" s="1"/>
  <c r="D1133" i="50" s="1"/>
  <c r="D1199" i="50" s="1"/>
  <c r="D1265" i="50" s="1"/>
  <c r="D1331" i="50" s="1"/>
  <c r="D1397" i="50" s="1"/>
  <c r="D1463" i="50" s="1"/>
  <c r="D1529" i="50" s="1"/>
  <c r="D1595" i="50" s="1"/>
  <c r="E138" i="50"/>
  <c r="E133" i="50"/>
  <c r="E108" i="50"/>
  <c r="E67" i="50"/>
  <c r="F19" i="59" l="1"/>
  <c r="E32" i="59" s="1"/>
  <c r="L53" i="14"/>
  <c r="C15" i="14"/>
  <c r="C14" i="14"/>
  <c r="F21" i="64" s="1"/>
  <c r="C21" i="14" a="1"/>
  <c r="C21" i="14" s="1"/>
  <c r="C22" i="14" s="1" a="1"/>
  <c r="C22" i="14" s="1"/>
  <c r="P73" i="60" l="1"/>
  <c r="I9" i="63"/>
  <c r="C23" i="14" a="1"/>
  <c r="C23" i="14" s="1"/>
  <c r="C24" i="14" l="1" a="1"/>
  <c r="C24" i="14" s="1"/>
  <c r="C25" i="14" s="1" a="1"/>
  <c r="C25" i="14" s="1"/>
  <c r="C26" i="14" l="1" a="1"/>
  <c r="C26" i="14" s="1"/>
  <c r="D21" i="14" l="1"/>
  <c r="G47" i="15"/>
  <c r="G46" i="15"/>
  <c r="G45" i="15"/>
  <c r="G58" i="15"/>
  <c r="G59" i="15"/>
  <c r="G60" i="15"/>
  <c r="G61" i="15"/>
  <c r="G62" i="15"/>
  <c r="G63" i="15"/>
  <c r="G57" i="15"/>
  <c r="G55" i="15"/>
  <c r="E51" i="15"/>
  <c r="E50" i="15"/>
  <c r="H8" i="15"/>
  <c r="H9" i="15"/>
  <c r="H32" i="15"/>
  <c r="H7" i="15"/>
  <c r="G15" i="60"/>
  <c r="G14" i="60"/>
  <c r="G11" i="60"/>
  <c r="G10" i="60"/>
  <c r="G9" i="60"/>
  <c r="G8" i="60"/>
  <c r="G7" i="60"/>
  <c r="G6" i="60"/>
  <c r="K11" i="60"/>
  <c r="K10" i="60"/>
  <c r="H36" i="15" l="1" a="1"/>
  <c r="H36" i="15" s="1"/>
  <c r="G48" i="15"/>
  <c r="H37" i="15" l="1" a="1"/>
  <c r="H37" i="15" s="1"/>
  <c r="B20" i="60"/>
  <c r="B17" i="60"/>
  <c r="B10" i="60"/>
  <c r="B7" i="60"/>
  <c r="M52" i="53"/>
  <c r="M51" i="53"/>
  <c r="M50" i="53"/>
  <c r="M49" i="53"/>
  <c r="M47" i="53"/>
  <c r="M46" i="53"/>
  <c r="M45" i="53"/>
  <c r="G19" i="61"/>
  <c r="H19" i="61" s="1"/>
  <c r="I19" i="61" s="1"/>
  <c r="J19" i="61" s="1"/>
  <c r="K19" i="61" s="1"/>
  <c r="L19" i="61" s="1"/>
  <c r="M19" i="61" s="1"/>
  <c r="N19" i="61" s="1"/>
  <c r="O19" i="61" s="1"/>
  <c r="P19" i="61" s="1"/>
  <c r="Q19" i="61" s="1"/>
  <c r="R19" i="61" s="1"/>
  <c r="S19" i="61" s="1"/>
  <c r="T19" i="61" s="1"/>
  <c r="U19" i="61" s="1"/>
  <c r="V19" i="61" s="1"/>
  <c r="W19" i="61" s="1"/>
  <c r="X19" i="61" s="1"/>
  <c r="Y19" i="61" s="1"/>
  <c r="Z19" i="61" s="1"/>
  <c r="AA19" i="61" s="1"/>
  <c r="AB19" i="61" s="1"/>
  <c r="AC19" i="61" s="1"/>
  <c r="AD19" i="61" s="1"/>
  <c r="AE19" i="61" s="1"/>
  <c r="AF19" i="61" s="1"/>
  <c r="AG19" i="61" s="1"/>
  <c r="AH19" i="61" s="1"/>
  <c r="AI19" i="61" s="1"/>
  <c r="AJ19" i="61" s="1"/>
  <c r="AK19" i="61" s="1"/>
  <c r="AL19" i="61" s="1"/>
  <c r="AM19" i="61" s="1"/>
  <c r="AN19" i="61" s="1"/>
  <c r="AO19" i="61" s="1"/>
  <c r="AP19" i="61" s="1"/>
  <c r="AQ19" i="61" s="1"/>
  <c r="AR19" i="61" s="1"/>
  <c r="AS19" i="61" s="1"/>
  <c r="H38" i="15" l="1" a="1"/>
  <c r="H38" i="15" s="1"/>
  <c r="F6" i="61"/>
  <c r="D51" i="61"/>
  <c r="D52" i="61"/>
  <c r="D53" i="61"/>
  <c r="D54" i="61"/>
  <c r="D50" i="61"/>
  <c r="D45" i="61"/>
  <c r="D46" i="61"/>
  <c r="D47" i="61"/>
  <c r="D48" i="61"/>
  <c r="D44" i="61"/>
  <c r="H39" i="15" l="1" a="1"/>
  <c r="H39" i="15" s="1"/>
  <c r="D29" i="61"/>
  <c r="D30" i="61"/>
  <c r="D31" i="61"/>
  <c r="D32" i="61"/>
  <c r="D28" i="61"/>
  <c r="G5" i="61"/>
  <c r="G16" i="61"/>
  <c r="H16" i="61" s="1"/>
  <c r="I16" i="61" s="1"/>
  <c r="J16" i="61" s="1"/>
  <c r="K16" i="61" s="1"/>
  <c r="L16" i="61" s="1"/>
  <c r="M16" i="61" s="1"/>
  <c r="N16" i="61" s="1"/>
  <c r="O16" i="61" s="1"/>
  <c r="P16" i="61" s="1"/>
  <c r="Q16" i="61" s="1"/>
  <c r="R16" i="61" s="1"/>
  <c r="S16" i="61" s="1"/>
  <c r="T16" i="61" s="1"/>
  <c r="U16" i="61" s="1"/>
  <c r="V16" i="61" s="1"/>
  <c r="W16" i="61" s="1"/>
  <c r="X16" i="61" s="1"/>
  <c r="Y16" i="61" s="1"/>
  <c r="Z16" i="61" s="1"/>
  <c r="AA16" i="61" s="1"/>
  <c r="AB16" i="61" s="1"/>
  <c r="AC16" i="61" s="1"/>
  <c r="AD16" i="61" s="1"/>
  <c r="AE16" i="61" s="1"/>
  <c r="AF16" i="61" s="1"/>
  <c r="AG16" i="61" s="1"/>
  <c r="AH16" i="61" s="1"/>
  <c r="AI16" i="61" s="1"/>
  <c r="AJ16" i="61" s="1"/>
  <c r="AK16" i="61" s="1"/>
  <c r="AL16" i="61" s="1"/>
  <c r="AM16" i="61" s="1"/>
  <c r="AN16" i="61" s="1"/>
  <c r="AO16" i="61" s="1"/>
  <c r="AP16" i="61" s="1"/>
  <c r="AQ16" i="61" s="1"/>
  <c r="AR16" i="61" s="1"/>
  <c r="AS16" i="61" s="1"/>
  <c r="F11" i="61"/>
  <c r="G51" i="15" s="1"/>
  <c r="G20" i="61"/>
  <c r="H20" i="61" s="1"/>
  <c r="I20" i="61" s="1"/>
  <c r="J20" i="61" s="1"/>
  <c r="K20" i="61" s="1"/>
  <c r="L20" i="61" s="1"/>
  <c r="G4" i="61"/>
  <c r="H4" i="61" s="1"/>
  <c r="I4" i="61" s="1"/>
  <c r="G17" i="61"/>
  <c r="H17" i="61" s="1"/>
  <c r="I17" i="61" s="1"/>
  <c r="J17" i="61" s="1"/>
  <c r="K17" i="61" s="1"/>
  <c r="L17" i="61" s="1"/>
  <c r="M17" i="61" s="1"/>
  <c r="N17" i="61" s="1"/>
  <c r="O17" i="61" s="1"/>
  <c r="P17" i="61" s="1"/>
  <c r="Q17" i="61" s="1"/>
  <c r="R17" i="61" s="1"/>
  <c r="S17" i="61" s="1"/>
  <c r="T17" i="61" s="1"/>
  <c r="U17" i="61" s="1"/>
  <c r="V17" i="61" s="1"/>
  <c r="W17" i="61" s="1"/>
  <c r="X17" i="61" s="1"/>
  <c r="Y17" i="61" s="1"/>
  <c r="Z17" i="61" s="1"/>
  <c r="AA17" i="61" s="1"/>
  <c r="AB17" i="61" s="1"/>
  <c r="AC17" i="61" s="1"/>
  <c r="AD17" i="61" s="1"/>
  <c r="AE17" i="61" s="1"/>
  <c r="AF17" i="61" s="1"/>
  <c r="AG17" i="61" s="1"/>
  <c r="AH17" i="61" s="1"/>
  <c r="AI17" i="61" s="1"/>
  <c r="AJ17" i="61" s="1"/>
  <c r="AK17" i="61" s="1"/>
  <c r="AL17" i="61" s="1"/>
  <c r="AM17" i="61" s="1"/>
  <c r="AN17" i="61" s="1"/>
  <c r="AO17" i="61" s="1"/>
  <c r="AP17" i="61" s="1"/>
  <c r="AQ17" i="61" s="1"/>
  <c r="AR17" i="61" s="1"/>
  <c r="AS17" i="61" s="1"/>
  <c r="G18" i="61"/>
  <c r="H18" i="61" s="1"/>
  <c r="I18" i="61" s="1"/>
  <c r="J18" i="61" s="1"/>
  <c r="K18" i="61" s="1"/>
  <c r="L18" i="61" s="1"/>
  <c r="M18" i="61" s="1"/>
  <c r="N18" i="61" s="1"/>
  <c r="O18" i="61" s="1"/>
  <c r="P18" i="61" s="1"/>
  <c r="Q18" i="61" s="1"/>
  <c r="R18" i="61" s="1"/>
  <c r="S18" i="61" s="1"/>
  <c r="T18" i="61" s="1"/>
  <c r="U18" i="61" s="1"/>
  <c r="V18" i="61" s="1"/>
  <c r="W18" i="61" s="1"/>
  <c r="X18" i="61" s="1"/>
  <c r="Y18" i="61" s="1"/>
  <c r="Z18" i="61" s="1"/>
  <c r="AA18" i="61" s="1"/>
  <c r="AB18" i="61" s="1"/>
  <c r="AC18" i="61" s="1"/>
  <c r="AD18" i="61" s="1"/>
  <c r="AE18" i="61" s="1"/>
  <c r="AF18" i="61" s="1"/>
  <c r="AG18" i="61" s="1"/>
  <c r="AH18" i="61" s="1"/>
  <c r="AI18" i="61" s="1"/>
  <c r="AJ18" i="61" s="1"/>
  <c r="AK18" i="61" s="1"/>
  <c r="AL18" i="61" s="1"/>
  <c r="AM18" i="61" s="1"/>
  <c r="AN18" i="61" s="1"/>
  <c r="AO18" i="61" s="1"/>
  <c r="AP18" i="61" s="1"/>
  <c r="AQ18" i="61" s="1"/>
  <c r="AR18" i="61" s="1"/>
  <c r="AS18" i="61" s="1"/>
  <c r="D20" i="61"/>
  <c r="D21" i="61"/>
  <c r="G21" i="61"/>
  <c r="H21" i="61" s="1"/>
  <c r="I21" i="61" s="1"/>
  <c r="J21" i="61" s="1"/>
  <c r="K21" i="61" s="1"/>
  <c r="L21" i="61" s="1"/>
  <c r="M21" i="61" s="1"/>
  <c r="N21" i="61" s="1"/>
  <c r="O21" i="61" s="1"/>
  <c r="P21" i="61" s="1"/>
  <c r="Q21" i="61" s="1"/>
  <c r="R21" i="61" s="1"/>
  <c r="S21" i="61" s="1"/>
  <c r="T21" i="61" s="1"/>
  <c r="U21" i="61" s="1"/>
  <c r="V21" i="61" s="1"/>
  <c r="W21" i="61" s="1"/>
  <c r="X21" i="61" s="1"/>
  <c r="Y21" i="61" s="1"/>
  <c r="Z21" i="61" s="1"/>
  <c r="AA21" i="61" s="1"/>
  <c r="AB21" i="61" s="1"/>
  <c r="AC21" i="61" s="1"/>
  <c r="AD21" i="61" s="1"/>
  <c r="AE21" i="61" s="1"/>
  <c r="AF21" i="61" s="1"/>
  <c r="AG21" i="61" s="1"/>
  <c r="AH21" i="61" s="1"/>
  <c r="AI21" i="61" s="1"/>
  <c r="AJ21" i="61" s="1"/>
  <c r="AK21" i="61" s="1"/>
  <c r="AL21" i="61" s="1"/>
  <c r="AM21" i="61" s="1"/>
  <c r="AN21" i="61" s="1"/>
  <c r="AO21" i="61" s="1"/>
  <c r="AP21" i="61" s="1"/>
  <c r="AQ21" i="61" s="1"/>
  <c r="AR21" i="61" s="1"/>
  <c r="AS21" i="61" s="1"/>
  <c r="K90" i="60"/>
  <c r="C90" i="60"/>
  <c r="D37" i="15"/>
  <c r="H40" i="15" l="1" a="1"/>
  <c r="H40" i="15" s="1"/>
  <c r="F12" i="61"/>
  <c r="G10" i="61"/>
  <c r="H10" i="61" s="1"/>
  <c r="F7" i="61"/>
  <c r="J4" i="61"/>
  <c r="G22" i="61"/>
  <c r="M20" i="61"/>
  <c r="G6" i="61"/>
  <c r="H5" i="61"/>
  <c r="G50" i="15" l="1"/>
  <c r="G52" i="15" s="1"/>
  <c r="F8" i="61"/>
  <c r="F14" i="61" s="1"/>
  <c r="G11" i="61"/>
  <c r="G12" i="61" s="1"/>
  <c r="H6" i="61"/>
  <c r="I5" i="61"/>
  <c r="G7" i="61"/>
  <c r="G8" i="61" s="1"/>
  <c r="N20" i="61"/>
  <c r="H22" i="61"/>
  <c r="H11" i="61"/>
  <c r="H12" i="61" s="1"/>
  <c r="I10" i="61"/>
  <c r="K4" i="61"/>
  <c r="C71" i="60"/>
  <c r="D111" i="57"/>
  <c r="D112" i="57"/>
  <c r="D113" i="57"/>
  <c r="D114" i="57"/>
  <c r="D115" i="57"/>
  <c r="D116" i="57"/>
  <c r="D117" i="57"/>
  <c r="D118" i="57"/>
  <c r="E111" i="57"/>
  <c r="E112" i="57"/>
  <c r="E113" i="57"/>
  <c r="E114" i="57"/>
  <c r="E115" i="57"/>
  <c r="E116" i="57"/>
  <c r="E117" i="57"/>
  <c r="E118" i="57"/>
  <c r="F111" i="57"/>
  <c r="F112" i="57"/>
  <c r="F113" i="57"/>
  <c r="F114" i="57"/>
  <c r="F115" i="57"/>
  <c r="F116" i="57"/>
  <c r="F117" i="57"/>
  <c r="F118" i="57"/>
  <c r="G111" i="57"/>
  <c r="G112" i="57"/>
  <c r="G113" i="57"/>
  <c r="G114" i="57"/>
  <c r="G115" i="57"/>
  <c r="G116" i="57"/>
  <c r="G117" i="57"/>
  <c r="G118" i="57"/>
  <c r="H111" i="57"/>
  <c r="H112" i="57"/>
  <c r="H113" i="57"/>
  <c r="H114" i="57"/>
  <c r="H115" i="57"/>
  <c r="H116" i="57"/>
  <c r="H117" i="57"/>
  <c r="H118" i="57"/>
  <c r="I111" i="57"/>
  <c r="I112" i="57"/>
  <c r="I113" i="57"/>
  <c r="I114" i="57"/>
  <c r="I115" i="57"/>
  <c r="I116" i="57"/>
  <c r="I117" i="57"/>
  <c r="I118" i="57"/>
  <c r="N111" i="57"/>
  <c r="N112" i="57"/>
  <c r="N113" i="57"/>
  <c r="N114" i="57"/>
  <c r="N115" i="57"/>
  <c r="N116" i="57"/>
  <c r="N117" i="57"/>
  <c r="N118" i="57"/>
  <c r="O111" i="57"/>
  <c r="O112" i="57"/>
  <c r="O113" i="57"/>
  <c r="O114" i="57"/>
  <c r="O115" i="57"/>
  <c r="O116" i="57"/>
  <c r="O117" i="57"/>
  <c r="O118" i="57"/>
  <c r="P111" i="57"/>
  <c r="P112" i="57"/>
  <c r="P113" i="57"/>
  <c r="P114" i="57"/>
  <c r="P115" i="57"/>
  <c r="P116" i="57"/>
  <c r="P117" i="57"/>
  <c r="P118" i="57"/>
  <c r="Q111" i="57"/>
  <c r="Q112" i="57"/>
  <c r="Q113" i="57"/>
  <c r="Q114" i="57"/>
  <c r="Q115" i="57"/>
  <c r="Q116" i="57"/>
  <c r="Q117" i="57"/>
  <c r="Q118" i="57"/>
  <c r="R111" i="57"/>
  <c r="R112" i="57"/>
  <c r="R113" i="57"/>
  <c r="R114" i="57"/>
  <c r="R115" i="57"/>
  <c r="R116" i="57"/>
  <c r="R117" i="57"/>
  <c r="R118" i="57"/>
  <c r="S111" i="57"/>
  <c r="S112" i="57"/>
  <c r="S113" i="57"/>
  <c r="S114" i="57"/>
  <c r="S115" i="57"/>
  <c r="S116" i="57"/>
  <c r="S117" i="57"/>
  <c r="S118" i="57"/>
  <c r="S97" i="57"/>
  <c r="S98" i="57"/>
  <c r="S99" i="57"/>
  <c r="S100" i="57"/>
  <c r="S101" i="57"/>
  <c r="S102" i="57"/>
  <c r="S103" i="57"/>
  <c r="S104" i="57"/>
  <c r="R97" i="57"/>
  <c r="R98" i="57"/>
  <c r="R99" i="57"/>
  <c r="R100" i="57"/>
  <c r="R101" i="57"/>
  <c r="R102" i="57"/>
  <c r="R103" i="57"/>
  <c r="R104" i="57"/>
  <c r="Q97" i="57"/>
  <c r="Q98" i="57"/>
  <c r="Q99" i="57"/>
  <c r="Q100" i="57"/>
  <c r="Q101" i="57"/>
  <c r="Q102" i="57"/>
  <c r="Q103" i="57"/>
  <c r="Q104" i="57"/>
  <c r="P97" i="57"/>
  <c r="P98" i="57"/>
  <c r="P99" i="57"/>
  <c r="P100" i="57"/>
  <c r="P101" i="57"/>
  <c r="P102" i="57"/>
  <c r="P103" i="57"/>
  <c r="P104" i="57"/>
  <c r="O97" i="57"/>
  <c r="O98" i="57"/>
  <c r="O99" i="57"/>
  <c r="O100" i="57"/>
  <c r="O101" i="57"/>
  <c r="O102" i="57"/>
  <c r="O103" i="57"/>
  <c r="O104" i="57"/>
  <c r="N97" i="57"/>
  <c r="N98" i="57"/>
  <c r="N99" i="57"/>
  <c r="N100" i="57"/>
  <c r="N101" i="57"/>
  <c r="N102" i="57"/>
  <c r="N103" i="57"/>
  <c r="N104" i="57"/>
  <c r="I97" i="57"/>
  <c r="I98" i="57"/>
  <c r="I99" i="57"/>
  <c r="I100" i="57"/>
  <c r="I101" i="57"/>
  <c r="I102" i="57"/>
  <c r="I103" i="57"/>
  <c r="I104" i="57"/>
  <c r="H97" i="57"/>
  <c r="H98" i="57"/>
  <c r="H99" i="57"/>
  <c r="H100" i="57"/>
  <c r="H101" i="57"/>
  <c r="H102" i="57"/>
  <c r="H103" i="57"/>
  <c r="H104" i="57"/>
  <c r="G97" i="57"/>
  <c r="G98" i="57"/>
  <c r="G99" i="57"/>
  <c r="G100" i="57"/>
  <c r="G101" i="57"/>
  <c r="G102" i="57"/>
  <c r="G103" i="57"/>
  <c r="G104" i="57"/>
  <c r="F97" i="57"/>
  <c r="F98" i="57"/>
  <c r="F99" i="57"/>
  <c r="F100" i="57"/>
  <c r="F101" i="57"/>
  <c r="F102" i="57"/>
  <c r="F103" i="57"/>
  <c r="F104" i="57"/>
  <c r="E97" i="57"/>
  <c r="E98" i="57"/>
  <c r="E99" i="57"/>
  <c r="E100" i="57"/>
  <c r="E101" i="57"/>
  <c r="E102" i="57"/>
  <c r="E103" i="57"/>
  <c r="E104" i="57"/>
  <c r="D97" i="57"/>
  <c r="D98" i="57"/>
  <c r="D99" i="57"/>
  <c r="D100" i="57"/>
  <c r="D101" i="57"/>
  <c r="J101" i="57" s="1"/>
  <c r="D102" i="57"/>
  <c r="J102" i="57" s="1"/>
  <c r="D103" i="57"/>
  <c r="J103" i="57" s="1"/>
  <c r="D104" i="57"/>
  <c r="S83" i="57"/>
  <c r="S84" i="57"/>
  <c r="S85" i="57"/>
  <c r="S86" i="57"/>
  <c r="S87" i="57"/>
  <c r="S88" i="57"/>
  <c r="S89" i="57"/>
  <c r="S90" i="57"/>
  <c r="R83" i="57"/>
  <c r="R84" i="57"/>
  <c r="R85" i="57"/>
  <c r="R86" i="57"/>
  <c r="R87" i="57"/>
  <c r="R88" i="57"/>
  <c r="R89" i="57"/>
  <c r="R90" i="57"/>
  <c r="Q83" i="57"/>
  <c r="Q84" i="57"/>
  <c r="Q85" i="57"/>
  <c r="Q86" i="57"/>
  <c r="Q87" i="57"/>
  <c r="Q88" i="57"/>
  <c r="Q89" i="57"/>
  <c r="Q90" i="57"/>
  <c r="P83" i="57"/>
  <c r="P84" i="57"/>
  <c r="P85" i="57"/>
  <c r="P86" i="57"/>
  <c r="P87" i="57"/>
  <c r="P88" i="57"/>
  <c r="P89" i="57"/>
  <c r="P90" i="57"/>
  <c r="O83" i="57"/>
  <c r="O84" i="57"/>
  <c r="O85" i="57"/>
  <c r="O86" i="57"/>
  <c r="O87" i="57"/>
  <c r="O88" i="57"/>
  <c r="O89" i="57"/>
  <c r="O90" i="57"/>
  <c r="N83" i="57"/>
  <c r="N84" i="57"/>
  <c r="N85" i="57"/>
  <c r="N86" i="57"/>
  <c r="N87" i="57"/>
  <c r="N88" i="57"/>
  <c r="N89" i="57"/>
  <c r="N90" i="57"/>
  <c r="I83" i="57"/>
  <c r="I84" i="57"/>
  <c r="I85" i="57"/>
  <c r="I86" i="57"/>
  <c r="I87" i="57"/>
  <c r="I88" i="57"/>
  <c r="I89" i="57"/>
  <c r="I90" i="57"/>
  <c r="H83" i="57"/>
  <c r="H84" i="57"/>
  <c r="H85" i="57"/>
  <c r="H86" i="57"/>
  <c r="H87" i="57"/>
  <c r="H88" i="57"/>
  <c r="H89" i="57"/>
  <c r="H90" i="57"/>
  <c r="G83" i="57"/>
  <c r="G84" i="57"/>
  <c r="G85" i="57"/>
  <c r="G86" i="57"/>
  <c r="G87" i="57"/>
  <c r="G88" i="57"/>
  <c r="G89" i="57"/>
  <c r="G90" i="57"/>
  <c r="F83" i="57"/>
  <c r="F84" i="57"/>
  <c r="F85" i="57"/>
  <c r="F86" i="57"/>
  <c r="F87" i="57"/>
  <c r="F88" i="57"/>
  <c r="F89" i="57"/>
  <c r="F90" i="57"/>
  <c r="E83" i="57"/>
  <c r="E84" i="57"/>
  <c r="E85" i="57"/>
  <c r="E86" i="57"/>
  <c r="E87" i="57"/>
  <c r="E88" i="57"/>
  <c r="E89" i="57"/>
  <c r="E90" i="57"/>
  <c r="D83" i="57"/>
  <c r="D84" i="57"/>
  <c r="J84" i="57" s="1"/>
  <c r="D85" i="57"/>
  <c r="D86" i="57"/>
  <c r="J86" i="57" s="1"/>
  <c r="D87" i="57"/>
  <c r="J87" i="57" s="1"/>
  <c r="D88" i="57"/>
  <c r="J88" i="57" s="1"/>
  <c r="D89" i="57"/>
  <c r="J89" i="57" s="1"/>
  <c r="D90" i="57"/>
  <c r="S69" i="57"/>
  <c r="S70" i="57"/>
  <c r="S71" i="57"/>
  <c r="S72" i="57"/>
  <c r="S73" i="57"/>
  <c r="S74" i="57"/>
  <c r="S75" i="57"/>
  <c r="S76" i="57"/>
  <c r="R69" i="57"/>
  <c r="R70" i="57"/>
  <c r="R71" i="57"/>
  <c r="R72" i="57"/>
  <c r="R73" i="57"/>
  <c r="R74" i="57"/>
  <c r="R75" i="57"/>
  <c r="R76" i="57"/>
  <c r="Q69" i="57"/>
  <c r="Q70" i="57"/>
  <c r="Q71" i="57"/>
  <c r="Q72" i="57"/>
  <c r="Q73" i="57"/>
  <c r="Q74" i="57"/>
  <c r="Q75" i="57"/>
  <c r="Q76" i="57"/>
  <c r="P69" i="57"/>
  <c r="P70" i="57"/>
  <c r="P71" i="57"/>
  <c r="P72" i="57"/>
  <c r="P73" i="57"/>
  <c r="P74" i="57"/>
  <c r="P75" i="57"/>
  <c r="P76" i="57"/>
  <c r="O70" i="57"/>
  <c r="O71" i="57"/>
  <c r="O72" i="57"/>
  <c r="O73" i="57"/>
  <c r="O74" i="57"/>
  <c r="O75" i="57"/>
  <c r="O76" i="57"/>
  <c r="O77" i="57"/>
  <c r="O69" i="57"/>
  <c r="N70" i="57"/>
  <c r="N71" i="57"/>
  <c r="N72" i="57"/>
  <c r="N73" i="57"/>
  <c r="N74" i="57"/>
  <c r="N75" i="57"/>
  <c r="N76" i="57"/>
  <c r="N77" i="57"/>
  <c r="N69" i="57"/>
  <c r="E74" i="57"/>
  <c r="E75" i="57"/>
  <c r="E76" i="57"/>
  <c r="E77" i="57"/>
  <c r="E69" i="57"/>
  <c r="E70" i="57"/>
  <c r="E71" i="57"/>
  <c r="F69" i="57"/>
  <c r="F70" i="57"/>
  <c r="F71" i="57"/>
  <c r="F72" i="57"/>
  <c r="F73" i="57"/>
  <c r="F74" i="57"/>
  <c r="G70" i="57"/>
  <c r="G71" i="57"/>
  <c r="G72" i="57"/>
  <c r="G73" i="57"/>
  <c r="G74" i="57"/>
  <c r="G75" i="57"/>
  <c r="G76" i="57"/>
  <c r="G77" i="57"/>
  <c r="G69" i="57"/>
  <c r="H70" i="57"/>
  <c r="H71" i="57"/>
  <c r="H72" i="57"/>
  <c r="H73" i="57"/>
  <c r="H74" i="57"/>
  <c r="H75" i="57"/>
  <c r="H76" i="57"/>
  <c r="H77" i="57"/>
  <c r="H69" i="57"/>
  <c r="I70" i="57"/>
  <c r="I71" i="57"/>
  <c r="I72" i="57"/>
  <c r="I73" i="57"/>
  <c r="I74" i="57"/>
  <c r="I75" i="57"/>
  <c r="I76" i="57"/>
  <c r="I77" i="57"/>
  <c r="I69" i="57"/>
  <c r="D70" i="57"/>
  <c r="D71" i="57"/>
  <c r="D72" i="57"/>
  <c r="D73" i="57"/>
  <c r="D74" i="57"/>
  <c r="D75" i="57"/>
  <c r="D76" i="57"/>
  <c r="D77" i="57"/>
  <c r="D69" i="57"/>
  <c r="S55" i="57"/>
  <c r="R55" i="57"/>
  <c r="Q55" i="57"/>
  <c r="P55" i="57"/>
  <c r="O55" i="57"/>
  <c r="N55" i="57"/>
  <c r="N56" i="57"/>
  <c r="N57" i="57"/>
  <c r="N58" i="57"/>
  <c r="N59" i="57"/>
  <c r="N60" i="57"/>
  <c r="N61" i="57"/>
  <c r="N62" i="57"/>
  <c r="N63" i="57"/>
  <c r="O56" i="57"/>
  <c r="O57" i="57"/>
  <c r="O58" i="57"/>
  <c r="O59" i="57"/>
  <c r="O60" i="57"/>
  <c r="O61" i="57"/>
  <c r="O62" i="57"/>
  <c r="O63" i="57"/>
  <c r="P56" i="57"/>
  <c r="P57" i="57"/>
  <c r="P58" i="57"/>
  <c r="P59" i="57"/>
  <c r="P60" i="57"/>
  <c r="P61" i="57"/>
  <c r="P62" i="57"/>
  <c r="P63" i="57"/>
  <c r="Q56" i="57"/>
  <c r="Q57" i="57"/>
  <c r="Q58" i="57"/>
  <c r="Q59" i="57"/>
  <c r="Q60" i="57"/>
  <c r="Q61" i="57"/>
  <c r="Q62" i="57"/>
  <c r="Q63" i="57"/>
  <c r="R56" i="57"/>
  <c r="R57" i="57"/>
  <c r="R58" i="57"/>
  <c r="R59" i="57"/>
  <c r="R60" i="57"/>
  <c r="R61" i="57"/>
  <c r="R62" i="57"/>
  <c r="R63" i="57"/>
  <c r="S56" i="57"/>
  <c r="S57" i="57"/>
  <c r="S58" i="57"/>
  <c r="S59" i="57"/>
  <c r="S60" i="57"/>
  <c r="S61" i="57"/>
  <c r="S62" i="57"/>
  <c r="S63" i="57"/>
  <c r="H56" i="57"/>
  <c r="H57" i="57"/>
  <c r="H58" i="57"/>
  <c r="H59" i="57"/>
  <c r="H60" i="57"/>
  <c r="H61" i="57"/>
  <c r="H62" i="57"/>
  <c r="H63" i="57"/>
  <c r="H55" i="57"/>
  <c r="D56" i="57"/>
  <c r="D57" i="57"/>
  <c r="D58" i="57"/>
  <c r="D59" i="57"/>
  <c r="D60" i="57"/>
  <c r="D61" i="57"/>
  <c r="D62" i="57"/>
  <c r="D63" i="57"/>
  <c r="E56" i="57"/>
  <c r="E57" i="57"/>
  <c r="E58" i="57"/>
  <c r="E59" i="57"/>
  <c r="E60" i="57"/>
  <c r="E61" i="57"/>
  <c r="E62" i="57"/>
  <c r="E63" i="57"/>
  <c r="F56" i="57"/>
  <c r="F57" i="57"/>
  <c r="F58" i="57"/>
  <c r="F59" i="57"/>
  <c r="F60" i="57"/>
  <c r="F61" i="57"/>
  <c r="F62" i="57"/>
  <c r="F63" i="57"/>
  <c r="G56" i="57"/>
  <c r="G57" i="57"/>
  <c r="G58" i="57"/>
  <c r="G59" i="57"/>
  <c r="G60" i="57"/>
  <c r="G61" i="57"/>
  <c r="G62" i="57"/>
  <c r="G63" i="57"/>
  <c r="I56" i="57"/>
  <c r="I57" i="57"/>
  <c r="I58" i="57"/>
  <c r="I59" i="57"/>
  <c r="I60" i="57"/>
  <c r="I61" i="57"/>
  <c r="I62" i="57"/>
  <c r="I63" i="57"/>
  <c r="I55" i="57"/>
  <c r="G55" i="57"/>
  <c r="F55" i="57"/>
  <c r="E55" i="57"/>
  <c r="D55" i="57"/>
  <c r="J111" i="57" l="1"/>
  <c r="J97" i="57"/>
  <c r="J100" i="57"/>
  <c r="J85" i="57"/>
  <c r="J99" i="57"/>
  <c r="T99" i="57"/>
  <c r="T103" i="57"/>
  <c r="T84" i="57"/>
  <c r="H59" i="15"/>
  <c r="H60" i="15"/>
  <c r="H55" i="15"/>
  <c r="H58" i="15"/>
  <c r="H62" i="15"/>
  <c r="H61" i="15"/>
  <c r="H57" i="15"/>
  <c r="H63" i="15"/>
  <c r="T102" i="57"/>
  <c r="T98" i="57"/>
  <c r="T101" i="57"/>
  <c r="J104" i="57"/>
  <c r="T100" i="57"/>
  <c r="J90" i="57"/>
  <c r="T85" i="57"/>
  <c r="F24" i="61"/>
  <c r="T111" i="57"/>
  <c r="T89" i="57"/>
  <c r="T88" i="57"/>
  <c r="F25" i="61"/>
  <c r="G56" i="15"/>
  <c r="T90" i="57"/>
  <c r="G14" i="61"/>
  <c r="G24" i="61"/>
  <c r="L4" i="61"/>
  <c r="I11" i="61"/>
  <c r="I12" i="61" s="1"/>
  <c r="J10" i="61"/>
  <c r="I22" i="61"/>
  <c r="J5" i="61"/>
  <c r="I6" i="61"/>
  <c r="H7" i="61"/>
  <c r="H8" i="61" s="1"/>
  <c r="H14" i="61" s="1"/>
  <c r="O20" i="61"/>
  <c r="T76" i="57"/>
  <c r="T72" i="57"/>
  <c r="T104" i="57"/>
  <c r="J112" i="57"/>
  <c r="T112" i="57"/>
  <c r="T73" i="57"/>
  <c r="O78" i="57"/>
  <c r="T83" i="57"/>
  <c r="T75" i="57"/>
  <c r="T71" i="57"/>
  <c r="T87" i="57"/>
  <c r="T69" i="57"/>
  <c r="T74" i="57"/>
  <c r="T70" i="57"/>
  <c r="T116" i="57"/>
  <c r="J116" i="57"/>
  <c r="J55" i="57"/>
  <c r="D78" i="57"/>
  <c r="T115" i="57"/>
  <c r="N78" i="57"/>
  <c r="T86" i="57"/>
  <c r="T97" i="57"/>
  <c r="T117" i="57"/>
  <c r="T113" i="57"/>
  <c r="I78" i="57"/>
  <c r="H78" i="57"/>
  <c r="G78" i="57"/>
  <c r="J98" i="57"/>
  <c r="J74" i="57"/>
  <c r="J70" i="57"/>
  <c r="J83" i="57"/>
  <c r="J117" i="57"/>
  <c r="J113" i="57"/>
  <c r="J115" i="57"/>
  <c r="J118" i="57"/>
  <c r="J114" i="57"/>
  <c r="T118" i="57"/>
  <c r="T114" i="57"/>
  <c r="J71" i="57"/>
  <c r="J69" i="57"/>
  <c r="J62" i="57"/>
  <c r="J58" i="57"/>
  <c r="T60" i="57"/>
  <c r="T56" i="57"/>
  <c r="J63" i="57"/>
  <c r="J59" i="57"/>
  <c r="T57" i="57"/>
  <c r="T61" i="57"/>
  <c r="I64" i="57"/>
  <c r="G64" i="57"/>
  <c r="F64" i="57"/>
  <c r="E64" i="57"/>
  <c r="J60" i="57"/>
  <c r="D64" i="57"/>
  <c r="J61" i="57"/>
  <c r="J57" i="57"/>
  <c r="J56" i="57"/>
  <c r="T63" i="57"/>
  <c r="T59" i="57"/>
  <c r="Q64" i="57"/>
  <c r="H64" i="57"/>
  <c r="P64" i="57"/>
  <c r="N64" i="57"/>
  <c r="R64" i="57"/>
  <c r="T62" i="57"/>
  <c r="T58" i="57"/>
  <c r="O64" i="57"/>
  <c r="S64" i="57"/>
  <c r="T55" i="57"/>
  <c r="H56" i="15" l="1"/>
  <c r="H65" i="15" s="1"/>
  <c r="G65" i="15"/>
  <c r="I7" i="61"/>
  <c r="I8" i="61" s="1"/>
  <c r="J11" i="61"/>
  <c r="J12" i="61" s="1"/>
  <c r="K10" i="61"/>
  <c r="K5" i="61"/>
  <c r="J6" i="61"/>
  <c r="P20" i="61"/>
  <c r="J22" i="61"/>
  <c r="M4" i="61"/>
  <c r="H24" i="61"/>
  <c r="J64" i="57"/>
  <c r="T64" i="57"/>
  <c r="M40" i="59"/>
  <c r="G67" i="15" l="1"/>
  <c r="I14" i="61"/>
  <c r="I24" i="61"/>
  <c r="N4" i="61"/>
  <c r="Q20" i="61"/>
  <c r="K22" i="61"/>
  <c r="J7" i="61"/>
  <c r="J8" i="61" s="1"/>
  <c r="L10" i="61"/>
  <c r="K11" i="61"/>
  <c r="K12" i="61" s="1"/>
  <c r="L5" i="61"/>
  <c r="K6" i="61"/>
  <c r="B56" i="60"/>
  <c r="B57" i="60"/>
  <c r="B58" i="60"/>
  <c r="B55" i="60"/>
  <c r="B53" i="60"/>
  <c r="B54" i="60"/>
  <c r="B52" i="60"/>
  <c r="B51" i="60"/>
  <c r="B48" i="60"/>
  <c r="B49" i="60"/>
  <c r="B50" i="60"/>
  <c r="J14" i="61" l="1"/>
  <c r="J24" i="61"/>
  <c r="M5" i="61"/>
  <c r="L6" i="61"/>
  <c r="K7" i="61"/>
  <c r="K8" i="61" s="1"/>
  <c r="K14" i="61" s="1"/>
  <c r="L11" i="61"/>
  <c r="L12" i="61" s="1"/>
  <c r="M10" i="61"/>
  <c r="O4" i="61"/>
  <c r="L22" i="61"/>
  <c r="R20" i="61"/>
  <c r="I10" i="63"/>
  <c r="K63" i="59"/>
  <c r="P4" i="61" l="1"/>
  <c r="M11" i="61"/>
  <c r="M12" i="61" s="1"/>
  <c r="N10" i="61"/>
  <c r="K24" i="61"/>
  <c r="M22" i="61"/>
  <c r="S20" i="61"/>
  <c r="L7" i="61"/>
  <c r="L8" i="61" s="1"/>
  <c r="L14" i="61" s="1"/>
  <c r="N5" i="61"/>
  <c r="M6" i="61"/>
  <c r="N22" i="61" l="1"/>
  <c r="L24" i="61"/>
  <c r="N11" i="61"/>
  <c r="N12" i="61" s="1"/>
  <c r="O10" i="61"/>
  <c r="M7" i="61"/>
  <c r="M8" i="61" s="1"/>
  <c r="T20" i="61"/>
  <c r="O5" i="61"/>
  <c r="N6" i="61"/>
  <c r="Q4" i="61"/>
  <c r="M14" i="61" l="1"/>
  <c r="M24" i="61"/>
  <c r="U20" i="61"/>
  <c r="N7" i="61"/>
  <c r="N8" i="61" s="1"/>
  <c r="R4" i="61"/>
  <c r="P5" i="61"/>
  <c r="O6" i="61"/>
  <c r="P10" i="61"/>
  <c r="O11" i="61"/>
  <c r="O12" i="61" s="1"/>
  <c r="O22" i="61"/>
  <c r="N14" i="61" l="1"/>
  <c r="N24" i="61"/>
  <c r="O7" i="61"/>
  <c r="O8" i="61" s="1"/>
  <c r="V20" i="61"/>
  <c r="P11" i="61"/>
  <c r="P12" i="61" s="1"/>
  <c r="Q10" i="61"/>
  <c r="P22" i="61"/>
  <c r="Q5" i="61"/>
  <c r="P6" i="61"/>
  <c r="S4" i="61"/>
  <c r="I56" i="60"/>
  <c r="I57" i="60"/>
  <c r="I58" i="60"/>
  <c r="I55" i="60"/>
  <c r="O14" i="61" l="1"/>
  <c r="O24" i="61"/>
  <c r="P7" i="61"/>
  <c r="P8" i="61" s="1"/>
  <c r="P14" i="61" s="1"/>
  <c r="Q11" i="61"/>
  <c r="Q12" i="61" s="1"/>
  <c r="R10" i="61"/>
  <c r="W20" i="61"/>
  <c r="T4" i="61"/>
  <c r="R5" i="61"/>
  <c r="Q6" i="61"/>
  <c r="Q22" i="61"/>
  <c r="H16" i="14"/>
  <c r="P24" i="61" l="1"/>
  <c r="Q7" i="61"/>
  <c r="Q8" i="61" s="1"/>
  <c r="Q14" i="61" s="1"/>
  <c r="S5" i="61"/>
  <c r="R6" i="61"/>
  <c r="X20" i="61"/>
  <c r="R22" i="61"/>
  <c r="U4" i="61"/>
  <c r="R11" i="61"/>
  <c r="R12" i="61" s="1"/>
  <c r="S10" i="61"/>
  <c r="H14" i="14"/>
  <c r="H13" i="14"/>
  <c r="H12" i="14"/>
  <c r="H11" i="14"/>
  <c r="H10" i="14"/>
  <c r="G11" i="14"/>
  <c r="C13" i="14"/>
  <c r="C12" i="14"/>
  <c r="C11" i="14"/>
  <c r="F17" i="64" s="1"/>
  <c r="C10" i="14"/>
  <c r="F16" i="64" s="1"/>
  <c r="F15" i="64"/>
  <c r="E8" i="15"/>
  <c r="E9" i="15"/>
  <c r="E10" i="15"/>
  <c r="E11" i="15"/>
  <c r="E12" i="15"/>
  <c r="E13" i="15"/>
  <c r="E14" i="15"/>
  <c r="E15" i="15"/>
  <c r="E16" i="15"/>
  <c r="E17" i="15"/>
  <c r="E18" i="15"/>
  <c r="E19" i="15"/>
  <c r="E20" i="15"/>
  <c r="E21" i="15"/>
  <c r="E22" i="15"/>
  <c r="E23" i="15"/>
  <c r="E24" i="15"/>
  <c r="E25" i="15"/>
  <c r="E26" i="15"/>
  <c r="E27" i="15"/>
  <c r="E28" i="15"/>
  <c r="E29" i="15"/>
  <c r="E30" i="15"/>
  <c r="E31" i="15"/>
  <c r="E32" i="15"/>
  <c r="E7" i="15"/>
  <c r="D8" i="15"/>
  <c r="D9" i="15"/>
  <c r="I38" i="15" s="1"/>
  <c r="D10" i="15"/>
  <c r="I39" i="15" s="1"/>
  <c r="D11" i="15"/>
  <c r="I40" i="15" s="1"/>
  <c r="D12" i="15"/>
  <c r="I37" i="15" s="1"/>
  <c r="D13" i="15"/>
  <c r="D14" i="15"/>
  <c r="D15" i="15"/>
  <c r="D16" i="15"/>
  <c r="D17" i="15"/>
  <c r="D18" i="15"/>
  <c r="D19" i="15"/>
  <c r="D20" i="15"/>
  <c r="D21" i="15"/>
  <c r="D22" i="15"/>
  <c r="D23" i="15"/>
  <c r="D24" i="15"/>
  <c r="D25" i="15"/>
  <c r="D26" i="15"/>
  <c r="D27" i="15"/>
  <c r="D28" i="15"/>
  <c r="D29" i="15"/>
  <c r="D30" i="15"/>
  <c r="D31" i="15"/>
  <c r="D32" i="15"/>
  <c r="D7" i="15"/>
  <c r="F33" i="15" s="1"/>
  <c r="C8" i="15"/>
  <c r="C9" i="15"/>
  <c r="C10" i="15"/>
  <c r="C11" i="15"/>
  <c r="C12" i="15"/>
  <c r="C13" i="15"/>
  <c r="C14" i="15"/>
  <c r="C15" i="15"/>
  <c r="C16" i="15"/>
  <c r="C17" i="15"/>
  <c r="C18" i="15"/>
  <c r="C19" i="15"/>
  <c r="C20" i="15"/>
  <c r="C21" i="15"/>
  <c r="C22" i="15"/>
  <c r="C23" i="15"/>
  <c r="C24" i="15"/>
  <c r="C25" i="15"/>
  <c r="C26" i="15"/>
  <c r="C27" i="15"/>
  <c r="C28" i="15"/>
  <c r="C29" i="15"/>
  <c r="C30" i="15"/>
  <c r="C31" i="15"/>
  <c r="C32" i="15"/>
  <c r="C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7" i="15"/>
  <c r="C89" i="60"/>
  <c r="C88" i="60"/>
  <c r="C87" i="60"/>
  <c r="E84" i="60"/>
  <c r="C75" i="60"/>
  <c r="C76" i="60"/>
  <c r="C77" i="60"/>
  <c r="C74" i="60"/>
  <c r="D33" i="15" l="1"/>
  <c r="G33" i="15"/>
  <c r="I36" i="15"/>
  <c r="E87" i="60"/>
  <c r="E73" i="60"/>
  <c r="Q24" i="61"/>
  <c r="V4" i="61"/>
  <c r="T10" i="61"/>
  <c r="S11" i="61"/>
  <c r="S12" i="61" s="1"/>
  <c r="Y20" i="61"/>
  <c r="T5" i="61"/>
  <c r="S6" i="61"/>
  <c r="S22" i="61"/>
  <c r="R7" i="61"/>
  <c r="R8" i="61" s="1"/>
  <c r="C70" i="60"/>
  <c r="C69" i="60"/>
  <c r="R14" i="61" l="1"/>
  <c r="R24" i="61"/>
  <c r="T11" i="61"/>
  <c r="T12" i="61" s="1"/>
  <c r="U10" i="61"/>
  <c r="W4" i="61"/>
  <c r="S7" i="61"/>
  <c r="S8" i="61" s="1"/>
  <c r="Z20" i="61"/>
  <c r="T22" i="61"/>
  <c r="U5" i="61"/>
  <c r="T6" i="61"/>
  <c r="N48" i="60"/>
  <c r="N49" i="60"/>
  <c r="N50" i="60"/>
  <c r="N51" i="60"/>
  <c r="N47" i="60"/>
  <c r="K48" i="60"/>
  <c r="K49" i="60"/>
  <c r="K50" i="60"/>
  <c r="K51" i="60"/>
  <c r="K47" i="60"/>
  <c r="I48" i="60"/>
  <c r="I49" i="60"/>
  <c r="I50" i="60"/>
  <c r="I51" i="60"/>
  <c r="I47" i="60"/>
  <c r="E56" i="60"/>
  <c r="E57" i="60"/>
  <c r="E58" i="60"/>
  <c r="E53" i="60"/>
  <c r="E54" i="60"/>
  <c r="E52" i="60"/>
  <c r="E48" i="60"/>
  <c r="E49" i="60"/>
  <c r="E50" i="60"/>
  <c r="E51" i="60"/>
  <c r="E47" i="60"/>
  <c r="B47" i="60"/>
  <c r="N31" i="60"/>
  <c r="N32" i="60"/>
  <c r="N33" i="60"/>
  <c r="N34" i="60"/>
  <c r="N30" i="60"/>
  <c r="I31" i="60"/>
  <c r="I32" i="60"/>
  <c r="I33" i="60"/>
  <c r="I34" i="60"/>
  <c r="I30" i="60"/>
  <c r="E39" i="60"/>
  <c r="E40" i="60"/>
  <c r="E41" i="60"/>
  <c r="E38" i="60"/>
  <c r="E36" i="60"/>
  <c r="E37" i="60"/>
  <c r="E35" i="60"/>
  <c r="E31" i="60"/>
  <c r="E32" i="60"/>
  <c r="E33" i="60"/>
  <c r="E34" i="60"/>
  <c r="E30" i="60"/>
  <c r="B39" i="60"/>
  <c r="B40" i="60"/>
  <c r="B41" i="60"/>
  <c r="B38" i="60"/>
  <c r="B36" i="60"/>
  <c r="B37" i="60"/>
  <c r="B35" i="60"/>
  <c r="B34" i="60"/>
  <c r="B31" i="60"/>
  <c r="B32" i="60"/>
  <c r="B33" i="60"/>
  <c r="B30" i="60"/>
  <c r="M53" i="59"/>
  <c r="M46" i="59"/>
  <c r="Q39" i="59"/>
  <c r="F32" i="61" s="1"/>
  <c r="Q38" i="59"/>
  <c r="F31" i="61" s="1"/>
  <c r="Q37" i="59"/>
  <c r="F30" i="61" s="1"/>
  <c r="Q36" i="59"/>
  <c r="F29" i="61" s="1"/>
  <c r="F50" i="61"/>
  <c r="G50" i="61" s="1"/>
  <c r="H50" i="61" s="1"/>
  <c r="I50" i="61" s="1"/>
  <c r="J50" i="61" s="1"/>
  <c r="K50" i="61" s="1"/>
  <c r="L50" i="61" s="1"/>
  <c r="M50" i="61" s="1"/>
  <c r="N50" i="61" s="1"/>
  <c r="O50" i="61" s="1"/>
  <c r="P50" i="61" s="1"/>
  <c r="Q50" i="61" s="1"/>
  <c r="R50" i="61" s="1"/>
  <c r="S50" i="61" s="1"/>
  <c r="T50" i="61" s="1"/>
  <c r="U50" i="61" s="1"/>
  <c r="V50" i="61" s="1"/>
  <c r="W50" i="61" s="1"/>
  <c r="X50" i="61" s="1"/>
  <c r="Y50" i="61" s="1"/>
  <c r="Z50" i="61" s="1"/>
  <c r="AA50" i="61" s="1"/>
  <c r="AB50" i="61" s="1"/>
  <c r="AC50" i="61" s="1"/>
  <c r="AD50" i="61" s="1"/>
  <c r="AE50" i="61" s="1"/>
  <c r="AF50" i="61" s="1"/>
  <c r="AG50" i="61" s="1"/>
  <c r="AH50" i="61" s="1"/>
  <c r="AI50" i="61" s="1"/>
  <c r="AJ50" i="61" s="1"/>
  <c r="AK50" i="61" s="1"/>
  <c r="AL50" i="61" s="1"/>
  <c r="AM50" i="61" s="1"/>
  <c r="AN50" i="61" s="1"/>
  <c r="AO50" i="61" s="1"/>
  <c r="AP50" i="61" s="1"/>
  <c r="AQ50" i="61" s="1"/>
  <c r="AR50" i="61" s="1"/>
  <c r="AS50" i="61" s="1"/>
  <c r="M25" i="59"/>
  <c r="M18" i="59"/>
  <c r="M12" i="59"/>
  <c r="P11" i="59"/>
  <c r="P34" i="60" s="1"/>
  <c r="P10" i="59"/>
  <c r="P33" i="60" s="1"/>
  <c r="P9" i="59"/>
  <c r="P32" i="60" s="1"/>
  <c r="P8" i="59"/>
  <c r="P31" i="60" s="1"/>
  <c r="P7" i="59"/>
  <c r="P30" i="60" s="1"/>
  <c r="B16" i="60"/>
  <c r="B15" i="60"/>
  <c r="B14" i="60"/>
  <c r="K15" i="60"/>
  <c r="B13" i="60"/>
  <c r="K14" i="60"/>
  <c r="K9" i="60"/>
  <c r="K8" i="60"/>
  <c r="K7" i="60"/>
  <c r="K6" i="60"/>
  <c r="G32" i="61" l="1"/>
  <c r="H32" i="61" s="1"/>
  <c r="I32" i="61" s="1"/>
  <c r="J32" i="61" s="1"/>
  <c r="K32" i="61" s="1"/>
  <c r="L32" i="61" s="1"/>
  <c r="M32" i="61" s="1"/>
  <c r="N32" i="61" s="1"/>
  <c r="O32" i="61" s="1"/>
  <c r="P32" i="61" s="1"/>
  <c r="Q32" i="61" s="1"/>
  <c r="R32" i="61" s="1"/>
  <c r="S32" i="61" s="1"/>
  <c r="T32" i="61" s="1"/>
  <c r="U32" i="61" s="1"/>
  <c r="V32" i="61" s="1"/>
  <c r="W32" i="61" s="1"/>
  <c r="X32" i="61" s="1"/>
  <c r="Y32" i="61" s="1"/>
  <c r="Z32" i="61" s="1"/>
  <c r="AA32" i="61" s="1"/>
  <c r="AB32" i="61" s="1"/>
  <c r="AC32" i="61" s="1"/>
  <c r="AD32" i="61" s="1"/>
  <c r="AE32" i="61" s="1"/>
  <c r="AF32" i="61" s="1"/>
  <c r="AG32" i="61" s="1"/>
  <c r="AH32" i="61" s="1"/>
  <c r="AI32" i="61" s="1"/>
  <c r="G73" i="15"/>
  <c r="H73" i="15" s="1"/>
  <c r="G31" i="61"/>
  <c r="H31" i="61" s="1"/>
  <c r="I31" i="61" s="1"/>
  <c r="J31" i="61" s="1"/>
  <c r="K31" i="61" s="1"/>
  <c r="L31" i="61" s="1"/>
  <c r="M31" i="61" s="1"/>
  <c r="N31" i="61" s="1"/>
  <c r="O31" i="61" s="1"/>
  <c r="P31" i="61" s="1"/>
  <c r="Q31" i="61" s="1"/>
  <c r="R31" i="61" s="1"/>
  <c r="S31" i="61" s="1"/>
  <c r="T31" i="61" s="1"/>
  <c r="U31" i="61" s="1"/>
  <c r="V31" i="61" s="1"/>
  <c r="W31" i="61" s="1"/>
  <c r="X31" i="61" s="1"/>
  <c r="Y31" i="61" s="1"/>
  <c r="Z31" i="61" s="1"/>
  <c r="AA31" i="61" s="1"/>
  <c r="AB31" i="61" s="1"/>
  <c r="AC31" i="61" s="1"/>
  <c r="AD31" i="61" s="1"/>
  <c r="AE31" i="61" s="1"/>
  <c r="AF31" i="61" s="1"/>
  <c r="AG31" i="61" s="1"/>
  <c r="AH31" i="61" s="1"/>
  <c r="AI31" i="61" s="1"/>
  <c r="AJ31" i="61" s="1"/>
  <c r="AK31" i="61" s="1"/>
  <c r="AL31" i="61" s="1"/>
  <c r="AM31" i="61" s="1"/>
  <c r="AN31" i="61" s="1"/>
  <c r="AO31" i="61" s="1"/>
  <c r="AP31" i="61" s="1"/>
  <c r="AQ31" i="61" s="1"/>
  <c r="AR31" i="61" s="1"/>
  <c r="AS31" i="61" s="1"/>
  <c r="G72" i="15"/>
  <c r="H72" i="15" s="1"/>
  <c r="G30" i="61"/>
  <c r="H30" i="61" s="1"/>
  <c r="I30" i="61" s="1"/>
  <c r="J30" i="61" s="1"/>
  <c r="K30" i="61" s="1"/>
  <c r="L30" i="61" s="1"/>
  <c r="M30" i="61" s="1"/>
  <c r="N30" i="61" s="1"/>
  <c r="O30" i="61" s="1"/>
  <c r="P30" i="61" s="1"/>
  <c r="Q30" i="61" s="1"/>
  <c r="R30" i="61" s="1"/>
  <c r="S30" i="61" s="1"/>
  <c r="T30" i="61" s="1"/>
  <c r="U30" i="61" s="1"/>
  <c r="V30" i="61" s="1"/>
  <c r="W30" i="61" s="1"/>
  <c r="X30" i="61" s="1"/>
  <c r="Y30" i="61" s="1"/>
  <c r="Z30" i="61" s="1"/>
  <c r="AA30" i="61" s="1"/>
  <c r="AB30" i="61" s="1"/>
  <c r="AC30" i="61" s="1"/>
  <c r="AD30" i="61" s="1"/>
  <c r="AE30" i="61" s="1"/>
  <c r="AF30" i="61" s="1"/>
  <c r="AG30" i="61" s="1"/>
  <c r="AH30" i="61" s="1"/>
  <c r="AI30" i="61" s="1"/>
  <c r="AJ30" i="61" s="1"/>
  <c r="AK30" i="61" s="1"/>
  <c r="AL30" i="61" s="1"/>
  <c r="AM30" i="61" s="1"/>
  <c r="AN30" i="61" s="1"/>
  <c r="AO30" i="61" s="1"/>
  <c r="AP30" i="61" s="1"/>
  <c r="AQ30" i="61" s="1"/>
  <c r="AR30" i="61" s="1"/>
  <c r="AS30" i="61" s="1"/>
  <c r="G71" i="15"/>
  <c r="H71" i="15" s="1"/>
  <c r="G29" i="61"/>
  <c r="H29" i="61" s="1"/>
  <c r="G70" i="15"/>
  <c r="H70" i="15" s="1"/>
  <c r="P51" i="60"/>
  <c r="P50" i="60"/>
  <c r="P49" i="60"/>
  <c r="P48" i="60"/>
  <c r="P47" i="60"/>
  <c r="S14" i="61"/>
  <c r="S24" i="61"/>
  <c r="T7" i="61"/>
  <c r="T8" i="61" s="1"/>
  <c r="V5" i="61"/>
  <c r="U6" i="61"/>
  <c r="X4" i="61"/>
  <c r="U22" i="61"/>
  <c r="AA20" i="61"/>
  <c r="U11" i="61"/>
  <c r="U12" i="61" s="1"/>
  <c r="V10" i="61"/>
  <c r="D75" i="60"/>
  <c r="P12" i="59"/>
  <c r="E55" i="60"/>
  <c r="E43" i="60"/>
  <c r="G34" i="60" s="1"/>
  <c r="M27" i="59"/>
  <c r="Q40" i="59"/>
  <c r="D74" i="60"/>
  <c r="D76" i="60"/>
  <c r="D77" i="60"/>
  <c r="G33" i="61" l="1"/>
  <c r="I29" i="61"/>
  <c r="H33" i="61"/>
  <c r="F54" i="61"/>
  <c r="G54" i="61" s="1"/>
  <c r="H54" i="61" s="1"/>
  <c r="I54" i="61" s="1"/>
  <c r="J54" i="61" s="1"/>
  <c r="K54" i="61" s="1"/>
  <c r="L54" i="61" s="1"/>
  <c r="M54" i="61" s="1"/>
  <c r="N54" i="61" s="1"/>
  <c r="O54" i="61" s="1"/>
  <c r="P54" i="61" s="1"/>
  <c r="Q54" i="61" s="1"/>
  <c r="R54" i="61" s="1"/>
  <c r="S54" i="61" s="1"/>
  <c r="T54" i="61" s="1"/>
  <c r="U54" i="61" s="1"/>
  <c r="V54" i="61" s="1"/>
  <c r="W54" i="61" s="1"/>
  <c r="X54" i="61" s="1"/>
  <c r="Y54" i="61" s="1"/>
  <c r="Z54" i="61" s="1"/>
  <c r="AA54" i="61" s="1"/>
  <c r="AB54" i="61" s="1"/>
  <c r="AC54" i="61" s="1"/>
  <c r="AD54" i="61" s="1"/>
  <c r="AE54" i="61" s="1"/>
  <c r="AF54" i="61" s="1"/>
  <c r="AG54" i="61" s="1"/>
  <c r="AH54" i="61" s="1"/>
  <c r="AI54" i="61" s="1"/>
  <c r="AJ54" i="61" s="1"/>
  <c r="AK54" i="61" s="1"/>
  <c r="AL54" i="61" s="1"/>
  <c r="AM54" i="61" s="1"/>
  <c r="AN54" i="61" s="1"/>
  <c r="AO54" i="61" s="1"/>
  <c r="AP54" i="61" s="1"/>
  <c r="AQ54" i="61" s="1"/>
  <c r="AR54" i="61" s="1"/>
  <c r="AS54" i="61" s="1"/>
  <c r="F53" i="61"/>
  <c r="G53" i="61" s="1"/>
  <c r="H53" i="61" s="1"/>
  <c r="I53" i="61" s="1"/>
  <c r="J53" i="61" s="1"/>
  <c r="K53" i="61" s="1"/>
  <c r="L53" i="61" s="1"/>
  <c r="M53" i="61" s="1"/>
  <c r="N53" i="61" s="1"/>
  <c r="O53" i="61" s="1"/>
  <c r="P53" i="61" s="1"/>
  <c r="Q53" i="61" s="1"/>
  <c r="R53" i="61" s="1"/>
  <c r="S53" i="61" s="1"/>
  <c r="T53" i="61" s="1"/>
  <c r="U53" i="61" s="1"/>
  <c r="V53" i="61" s="1"/>
  <c r="W53" i="61" s="1"/>
  <c r="X53" i="61" s="1"/>
  <c r="Y53" i="61" s="1"/>
  <c r="Z53" i="61" s="1"/>
  <c r="AA53" i="61" s="1"/>
  <c r="AB53" i="61" s="1"/>
  <c r="AC53" i="61" s="1"/>
  <c r="AD53" i="61" s="1"/>
  <c r="AE53" i="61" s="1"/>
  <c r="AF53" i="61" s="1"/>
  <c r="AG53" i="61" s="1"/>
  <c r="AH53" i="61" s="1"/>
  <c r="AI53" i="61" s="1"/>
  <c r="AJ53" i="61" s="1"/>
  <c r="AK53" i="61" s="1"/>
  <c r="AL53" i="61" s="1"/>
  <c r="AM53" i="61" s="1"/>
  <c r="AN53" i="61" s="1"/>
  <c r="AO53" i="61" s="1"/>
  <c r="AP53" i="61" s="1"/>
  <c r="AQ53" i="61" s="1"/>
  <c r="AR53" i="61" s="1"/>
  <c r="AS53" i="61" s="1"/>
  <c r="F33" i="61"/>
  <c r="F52" i="61"/>
  <c r="G52" i="61" s="1"/>
  <c r="H52" i="61" s="1"/>
  <c r="I52" i="61" s="1"/>
  <c r="J52" i="61" s="1"/>
  <c r="K52" i="61" s="1"/>
  <c r="L52" i="61" s="1"/>
  <c r="M52" i="61" s="1"/>
  <c r="N52" i="61" s="1"/>
  <c r="O52" i="61" s="1"/>
  <c r="P52" i="61" s="1"/>
  <c r="Q52" i="61" s="1"/>
  <c r="R52" i="61" s="1"/>
  <c r="S52" i="61" s="1"/>
  <c r="T52" i="61" s="1"/>
  <c r="U52" i="61" s="1"/>
  <c r="V52" i="61" s="1"/>
  <c r="W52" i="61" s="1"/>
  <c r="X52" i="61" s="1"/>
  <c r="Y52" i="61" s="1"/>
  <c r="Z52" i="61" s="1"/>
  <c r="AA52" i="61" s="1"/>
  <c r="AB52" i="61" s="1"/>
  <c r="AC52" i="61" s="1"/>
  <c r="AD52" i="61" s="1"/>
  <c r="AE52" i="61" s="1"/>
  <c r="AF52" i="61" s="1"/>
  <c r="AG52" i="61" s="1"/>
  <c r="AH52" i="61" s="1"/>
  <c r="AI52" i="61" s="1"/>
  <c r="AJ52" i="61" s="1"/>
  <c r="AK52" i="61" s="1"/>
  <c r="AL52" i="61" s="1"/>
  <c r="AM52" i="61" s="1"/>
  <c r="AN52" i="61" s="1"/>
  <c r="AO52" i="61" s="1"/>
  <c r="AP52" i="61" s="1"/>
  <c r="AQ52" i="61" s="1"/>
  <c r="AR52" i="61" s="1"/>
  <c r="AS52" i="61" s="1"/>
  <c r="F51" i="61"/>
  <c r="I38" i="60"/>
  <c r="T14" i="61"/>
  <c r="T24" i="61"/>
  <c r="V22" i="61"/>
  <c r="AB20" i="61"/>
  <c r="U7" i="61"/>
  <c r="U8" i="61" s="1"/>
  <c r="U14" i="61" s="1"/>
  <c r="W5" i="61"/>
  <c r="V6" i="61"/>
  <c r="V11" i="61"/>
  <c r="V12" i="61" s="1"/>
  <c r="W10" i="61"/>
  <c r="Y4" i="61"/>
  <c r="G33" i="60"/>
  <c r="G36" i="60"/>
  <c r="G38" i="60"/>
  <c r="G30" i="60"/>
  <c r="G40" i="60"/>
  <c r="G37" i="60"/>
  <c r="G41" i="60"/>
  <c r="G39" i="60"/>
  <c r="G32" i="60"/>
  <c r="G31" i="60"/>
  <c r="G35" i="60"/>
  <c r="E79" i="60"/>
  <c r="N79" i="60" s="1"/>
  <c r="O15" i="55"/>
  <c r="J29" i="61" l="1"/>
  <c r="I33" i="61"/>
  <c r="G75" i="15"/>
  <c r="G77" i="15" s="1"/>
  <c r="G51" i="61"/>
  <c r="F55" i="61"/>
  <c r="X10" i="61"/>
  <c r="W11" i="61"/>
  <c r="W12" i="61" s="1"/>
  <c r="V7" i="61"/>
  <c r="V8" i="61" s="1"/>
  <c r="V14" i="61" s="1"/>
  <c r="U24" i="61"/>
  <c r="W22" i="61"/>
  <c r="AC20" i="61"/>
  <c r="Z4" i="61"/>
  <c r="X5" i="61"/>
  <c r="W6" i="61"/>
  <c r="G43" i="60"/>
  <c r="F14" i="59"/>
  <c r="U11" i="59" s="1"/>
  <c r="K29" i="61" l="1"/>
  <c r="J33" i="61"/>
  <c r="H75" i="15"/>
  <c r="H51" i="61"/>
  <c r="G55" i="61"/>
  <c r="AA4" i="61"/>
  <c r="X11" i="61"/>
  <c r="X12" i="61" s="1"/>
  <c r="Y10" i="61"/>
  <c r="W7" i="61"/>
  <c r="W8" i="61" s="1"/>
  <c r="Y5" i="61"/>
  <c r="X6" i="61"/>
  <c r="X22" i="61"/>
  <c r="AD20" i="61"/>
  <c r="V24" i="61"/>
  <c r="E68" i="60"/>
  <c r="L29" i="61" l="1"/>
  <c r="K33" i="61"/>
  <c r="I51" i="61"/>
  <c r="H55" i="61"/>
  <c r="W14" i="61"/>
  <c r="W24" i="61"/>
  <c r="AE20" i="61"/>
  <c r="Z5" i="61"/>
  <c r="Y6" i="61"/>
  <c r="AB4" i="61"/>
  <c r="Y22" i="61"/>
  <c r="X7" i="61"/>
  <c r="X8" i="61" s="1"/>
  <c r="X14" i="61" s="1"/>
  <c r="Y11" i="61"/>
  <c r="Y12" i="61" s="1"/>
  <c r="Z10" i="61"/>
  <c r="D69" i="60"/>
  <c r="D70" i="60"/>
  <c r="D71" i="60"/>
  <c r="E96" i="60"/>
  <c r="E99" i="60" s="1"/>
  <c r="M29" i="61" l="1"/>
  <c r="L33" i="61"/>
  <c r="J51" i="61"/>
  <c r="I55" i="61"/>
  <c r="Z11" i="61"/>
  <c r="Z12" i="61" s="1"/>
  <c r="AA10" i="61"/>
  <c r="X24" i="61"/>
  <c r="AF20" i="61"/>
  <c r="Y7" i="61"/>
  <c r="Y8" i="61" s="1"/>
  <c r="AC4" i="61"/>
  <c r="Z22" i="61"/>
  <c r="AA5" i="61"/>
  <c r="Z6" i="61"/>
  <c r="D34" i="57"/>
  <c r="E34" i="57"/>
  <c r="G34" i="57"/>
  <c r="H34" i="57"/>
  <c r="O34" i="57"/>
  <c r="E72" i="57"/>
  <c r="E73" i="57"/>
  <c r="J73" i="57" s="1"/>
  <c r="F75" i="57"/>
  <c r="F76" i="57"/>
  <c r="J76" i="57" s="1"/>
  <c r="F77" i="57"/>
  <c r="J77" i="57" s="1"/>
  <c r="P77" i="57"/>
  <c r="P78" i="57" s="1"/>
  <c r="Q77" i="57"/>
  <c r="Q78" i="57" s="1"/>
  <c r="R77" i="57"/>
  <c r="R78" i="57" s="1"/>
  <c r="S77" i="57"/>
  <c r="S78" i="57" s="1"/>
  <c r="D91" i="57"/>
  <c r="D92" i="57" s="1"/>
  <c r="E91" i="57"/>
  <c r="E92" i="57" s="1"/>
  <c r="F91" i="57"/>
  <c r="F92" i="57" s="1"/>
  <c r="G91" i="57"/>
  <c r="G92" i="57" s="1"/>
  <c r="H91" i="57"/>
  <c r="H92" i="57" s="1"/>
  <c r="I91" i="57"/>
  <c r="I92" i="57" s="1"/>
  <c r="N91" i="57"/>
  <c r="N92" i="57" s="1"/>
  <c r="O91" i="57"/>
  <c r="O92" i="57" s="1"/>
  <c r="P91" i="57"/>
  <c r="P92" i="57" s="1"/>
  <c r="Q91" i="57"/>
  <c r="Q92" i="57" s="1"/>
  <c r="R91" i="57"/>
  <c r="R92" i="57" s="1"/>
  <c r="S91" i="57"/>
  <c r="S92" i="57" s="1"/>
  <c r="D105" i="57"/>
  <c r="D106" i="57" s="1"/>
  <c r="E105" i="57"/>
  <c r="E106" i="57" s="1"/>
  <c r="F105" i="57"/>
  <c r="F106" i="57" s="1"/>
  <c r="G105" i="57"/>
  <c r="G106" i="57" s="1"/>
  <c r="H105" i="57"/>
  <c r="H106" i="57" s="1"/>
  <c r="I105" i="57"/>
  <c r="I106" i="57" s="1"/>
  <c r="N105" i="57"/>
  <c r="N106" i="57" s="1"/>
  <c r="O105" i="57"/>
  <c r="O106" i="57" s="1"/>
  <c r="P105" i="57"/>
  <c r="P106" i="57" s="1"/>
  <c r="Q105" i="57"/>
  <c r="Q106" i="57" s="1"/>
  <c r="R105" i="57"/>
  <c r="R106" i="57" s="1"/>
  <c r="S105" i="57"/>
  <c r="S106" i="57" s="1"/>
  <c r="D119" i="57"/>
  <c r="D120" i="57" s="1"/>
  <c r="E119" i="57"/>
  <c r="E120" i="57" s="1"/>
  <c r="F119" i="57"/>
  <c r="F120" i="57" s="1"/>
  <c r="G119" i="57"/>
  <c r="G120" i="57" s="1"/>
  <c r="H119" i="57"/>
  <c r="H120" i="57" s="1"/>
  <c r="I119" i="57"/>
  <c r="I120" i="57" s="1"/>
  <c r="N119" i="57"/>
  <c r="N120" i="57" s="1"/>
  <c r="O119" i="57"/>
  <c r="O120" i="57" s="1"/>
  <c r="P119" i="57"/>
  <c r="P120" i="57" s="1"/>
  <c r="Q119" i="57"/>
  <c r="Q120" i="57" s="1"/>
  <c r="R119" i="57"/>
  <c r="R120" i="57" s="1"/>
  <c r="S119" i="57"/>
  <c r="S120" i="57" s="1"/>
  <c r="N29" i="61" l="1"/>
  <c r="M33" i="61"/>
  <c r="K51" i="61"/>
  <c r="J55" i="61"/>
  <c r="E55" i="15"/>
  <c r="E65" i="15"/>
  <c r="E56" i="15"/>
  <c r="E60" i="15"/>
  <c r="C5" i="63"/>
  <c r="E57" i="15"/>
  <c r="E61" i="15"/>
  <c r="E58" i="15"/>
  <c r="E62" i="15"/>
  <c r="E59" i="15"/>
  <c r="E63" i="15"/>
  <c r="Y14" i="61"/>
  <c r="Y24" i="61"/>
  <c r="AB5" i="61"/>
  <c r="AA6" i="61"/>
  <c r="AG20" i="61"/>
  <c r="Z7" i="61"/>
  <c r="Z8" i="61" s="1"/>
  <c r="Z14" i="61" s="1"/>
  <c r="AA22" i="61"/>
  <c r="AD4" i="61"/>
  <c r="AB10" i="61"/>
  <c r="AA11" i="61"/>
  <c r="AA12" i="61" s="1"/>
  <c r="G8" i="59"/>
  <c r="G11" i="59" s="1"/>
  <c r="K86" i="60"/>
  <c r="K71" i="60"/>
  <c r="K87" i="60"/>
  <c r="K75" i="60"/>
  <c r="K74" i="60"/>
  <c r="K84" i="60"/>
  <c r="K88" i="60"/>
  <c r="K89" i="60"/>
  <c r="K77" i="60"/>
  <c r="K76" i="60"/>
  <c r="K69" i="60"/>
  <c r="K70" i="60"/>
  <c r="K73" i="60"/>
  <c r="F78" i="57"/>
  <c r="J75" i="57"/>
  <c r="E78" i="57"/>
  <c r="J72" i="57"/>
  <c r="T77" i="57"/>
  <c r="T78" i="57" s="1"/>
  <c r="T91" i="57"/>
  <c r="T92" i="57" s="1"/>
  <c r="K79" i="60"/>
  <c r="K68" i="60"/>
  <c r="T119" i="57"/>
  <c r="T120" i="57" s="1"/>
  <c r="J105" i="57"/>
  <c r="J106" i="57" s="1"/>
  <c r="J119" i="57"/>
  <c r="J120" i="57" s="1"/>
  <c r="J91" i="57"/>
  <c r="J92" i="57" s="1"/>
  <c r="T105" i="57"/>
  <c r="T106" i="57" s="1"/>
  <c r="G23" i="59" l="1"/>
  <c r="G14" i="59"/>
  <c r="G21" i="59"/>
  <c r="G13" i="59"/>
  <c r="O29" i="61"/>
  <c r="N33" i="61"/>
  <c r="G18" i="59"/>
  <c r="G10" i="59"/>
  <c r="G22" i="59"/>
  <c r="G12" i="59"/>
  <c r="G16" i="59"/>
  <c r="G15" i="59"/>
  <c r="G19" i="59"/>
  <c r="G24" i="59"/>
  <c r="G20" i="59"/>
  <c r="G25" i="59"/>
  <c r="G17" i="59"/>
  <c r="L51" i="61"/>
  <c r="K55" i="61"/>
  <c r="E34" i="59"/>
  <c r="I11" i="63" s="1"/>
  <c r="Z24" i="61"/>
  <c r="AB22" i="61"/>
  <c r="AC5" i="61"/>
  <c r="AB6" i="61"/>
  <c r="AB11" i="61"/>
  <c r="AB12" i="61" s="1"/>
  <c r="AC10" i="61"/>
  <c r="AE4" i="61"/>
  <c r="AH20" i="61"/>
  <c r="AA7" i="61"/>
  <c r="AA8" i="61" s="1"/>
  <c r="AA14" i="61" s="1"/>
  <c r="J78" i="57"/>
  <c r="P29" i="61" l="1"/>
  <c r="O33" i="61"/>
  <c r="M51" i="61"/>
  <c r="L55" i="61"/>
  <c r="AB7" i="61"/>
  <c r="AB8" i="61" s="1"/>
  <c r="AB14" i="61" s="1"/>
  <c r="AD5" i="61"/>
  <c r="AC6" i="61"/>
  <c r="AF4" i="61"/>
  <c r="AC11" i="61"/>
  <c r="AC12" i="61" s="1"/>
  <c r="AD10" i="61"/>
  <c r="AI20" i="61"/>
  <c r="AC22" i="61"/>
  <c r="AA24" i="61"/>
  <c r="G45" i="53"/>
  <c r="E72" i="50"/>
  <c r="Q29" i="61" l="1"/>
  <c r="P33" i="61"/>
  <c r="N51" i="61"/>
  <c r="M55" i="61"/>
  <c r="AB24" i="61"/>
  <c r="AJ20" i="61"/>
  <c r="AC7" i="61"/>
  <c r="AC8" i="61" s="1"/>
  <c r="AC14" i="61" s="1"/>
  <c r="AD22" i="61"/>
  <c r="AG4" i="61"/>
  <c r="AE5" i="61"/>
  <c r="AD6" i="61"/>
  <c r="AD11" i="61"/>
  <c r="AD12" i="61" s="1"/>
  <c r="AE10" i="61"/>
  <c r="BY2" i="19"/>
  <c r="BE2" i="19"/>
  <c r="BC2" i="19"/>
  <c r="W2" i="19"/>
  <c r="U2" i="19"/>
  <c r="BJ2" i="19"/>
  <c r="BI2" i="19"/>
  <c r="BH2" i="19"/>
  <c r="BG2" i="19"/>
  <c r="BF2" i="19"/>
  <c r="AZ2" i="19"/>
  <c r="AW2" i="19"/>
  <c r="AV2" i="19"/>
  <c r="AO2" i="19"/>
  <c r="AN2" i="19"/>
  <c r="AM2" i="19"/>
  <c r="AL2" i="19"/>
  <c r="AK2" i="19"/>
  <c r="AJ2" i="19"/>
  <c r="T2" i="19"/>
  <c r="S2" i="19"/>
  <c r="R2" i="19"/>
  <c r="Q2" i="19"/>
  <c r="P2" i="19"/>
  <c r="AS2" i="19"/>
  <c r="V2" i="19"/>
  <c r="AF2" i="19"/>
  <c r="AG2" i="19"/>
  <c r="Z2" i="19"/>
  <c r="AQ2" i="19"/>
  <c r="BB2" i="19"/>
  <c r="B12" i="14"/>
  <c r="AH2" i="19"/>
  <c r="AC2" i="19"/>
  <c r="AY2" i="19"/>
  <c r="BA2" i="19"/>
  <c r="AX2" i="19"/>
  <c r="AP2" i="19"/>
  <c r="AI2" i="19"/>
  <c r="AE2" i="19"/>
  <c r="R29" i="61" l="1"/>
  <c r="Q33" i="61"/>
  <c r="O51" i="61"/>
  <c r="N55" i="61"/>
  <c r="AF5" i="61"/>
  <c r="AE6" i="61"/>
  <c r="AK20" i="61"/>
  <c r="AF10" i="61"/>
  <c r="AE11" i="61"/>
  <c r="AE12" i="61" s="1"/>
  <c r="AE22" i="61"/>
  <c r="AD7" i="61"/>
  <c r="AD8" i="61" s="1"/>
  <c r="AH4" i="61"/>
  <c r="AC24" i="61"/>
  <c r="G26" i="59"/>
  <c r="BD2" i="19"/>
  <c r="X2" i="19"/>
  <c r="AA2" i="19" s="1"/>
  <c r="BP2" i="19"/>
  <c r="Y2" i="19"/>
  <c r="AB2" i="19"/>
  <c r="BO2" i="19"/>
  <c r="AU2" i="19"/>
  <c r="BQ2" i="19"/>
  <c r="BL2" i="19"/>
  <c r="BX2" i="19"/>
  <c r="D22" i="14"/>
  <c r="S29" i="61" l="1"/>
  <c r="R33" i="61"/>
  <c r="P51" i="61"/>
  <c r="O55" i="61"/>
  <c r="AD14" i="61"/>
  <c r="AD24" i="61"/>
  <c r="AL20" i="61"/>
  <c r="AG5" i="61"/>
  <c r="AF6" i="61"/>
  <c r="AI4" i="61"/>
  <c r="AF22" i="61"/>
  <c r="AF11" i="61"/>
  <c r="AF12" i="61" s="1"/>
  <c r="AG10" i="61"/>
  <c r="AE7" i="61"/>
  <c r="AE8" i="61" s="1"/>
  <c r="AE14" i="61" s="1"/>
  <c r="BT2" i="19"/>
  <c r="BW2" i="19"/>
  <c r="BS2" i="19"/>
  <c r="BV2" i="19"/>
  <c r="BU2" i="19"/>
  <c r="BR2" i="19"/>
  <c r="D23" i="14"/>
  <c r="T29" i="61" l="1"/>
  <c r="S33" i="61"/>
  <c r="Q51" i="61"/>
  <c r="P55" i="61"/>
  <c r="AH5" i="61"/>
  <c r="AG6" i="61"/>
  <c r="AF7" i="61"/>
  <c r="AF8" i="61" s="1"/>
  <c r="AF14" i="61" s="1"/>
  <c r="AG22" i="61"/>
  <c r="AJ4" i="61"/>
  <c r="AG11" i="61"/>
  <c r="AG12" i="61" s="1"/>
  <c r="AH10" i="61"/>
  <c r="AE24" i="61"/>
  <c r="AM20" i="61"/>
  <c r="D24" i="14"/>
  <c r="U29" i="61" l="1"/>
  <c r="T33" i="61"/>
  <c r="R51" i="61"/>
  <c r="Q55" i="61"/>
  <c r="AF24" i="61"/>
  <c r="AH11" i="61"/>
  <c r="AH12" i="61" s="1"/>
  <c r="AI10" i="61"/>
  <c r="AN20" i="61"/>
  <c r="AH22" i="61"/>
  <c r="AG7" i="61"/>
  <c r="AG8" i="61" s="1"/>
  <c r="AG14" i="61" s="1"/>
  <c r="AI5" i="61"/>
  <c r="AH6" i="61"/>
  <c r="AK4" i="61"/>
  <c r="D25" i="14"/>
  <c r="V29" i="61" l="1"/>
  <c r="U33" i="61"/>
  <c r="S51" i="61"/>
  <c r="R55" i="61"/>
  <c r="AG24" i="61"/>
  <c r="AJ5" i="61"/>
  <c r="AI6" i="61"/>
  <c r="AI22" i="61"/>
  <c r="AJ10" i="61"/>
  <c r="AI11" i="61"/>
  <c r="AI12" i="61" s="1"/>
  <c r="AL4" i="61"/>
  <c r="AH7" i="61"/>
  <c r="AH8" i="61" s="1"/>
  <c r="AH14" i="61" s="1"/>
  <c r="AO20" i="61"/>
  <c r="BM2" i="19"/>
  <c r="W29" i="61" l="1"/>
  <c r="V33" i="61"/>
  <c r="T51" i="61"/>
  <c r="S55" i="61"/>
  <c r="D26" i="14"/>
  <c r="D27" i="14" s="1"/>
  <c r="AD2" i="19" s="1"/>
  <c r="AT2" i="19" s="1"/>
  <c r="AJ11" i="61"/>
  <c r="AJ12" i="61" s="1"/>
  <c r="AK10" i="61"/>
  <c r="AM4" i="61"/>
  <c r="AJ22" i="61"/>
  <c r="AI7" i="61"/>
  <c r="AI8" i="61" s="1"/>
  <c r="AI14" i="61" s="1"/>
  <c r="AP20" i="61"/>
  <c r="AH24" i="61"/>
  <c r="AK5" i="61"/>
  <c r="AJ6" i="61"/>
  <c r="AR2" i="19"/>
  <c r="X29" i="61" l="1"/>
  <c r="W33" i="61"/>
  <c r="U51" i="61"/>
  <c r="T55" i="61"/>
  <c r="AN4" i="61"/>
  <c r="AK11" i="61"/>
  <c r="AK12" i="61" s="1"/>
  <c r="AL10" i="61"/>
  <c r="AL5" i="61"/>
  <c r="AK6" i="61"/>
  <c r="AK22" i="61"/>
  <c r="AQ20" i="61"/>
  <c r="AJ7" i="61"/>
  <c r="AJ8" i="61" s="1"/>
  <c r="AJ14" i="61" s="1"/>
  <c r="AI24" i="61"/>
  <c r="BN2" i="19"/>
  <c r="Y29" i="61" l="1"/>
  <c r="X33" i="61"/>
  <c r="V51" i="61"/>
  <c r="U55" i="61"/>
  <c r="AL22" i="61"/>
  <c r="AK7" i="61"/>
  <c r="AK8" i="61" s="1"/>
  <c r="AR20" i="61"/>
  <c r="AO4" i="61"/>
  <c r="AM5" i="61"/>
  <c r="AL6" i="61"/>
  <c r="AL11" i="61"/>
  <c r="AL12" i="61" s="1"/>
  <c r="AM10" i="61"/>
  <c r="AJ24" i="61"/>
  <c r="BK2" i="19"/>
  <c r="Z29" i="61" l="1"/>
  <c r="Y33" i="61"/>
  <c r="W51" i="61"/>
  <c r="V55" i="61"/>
  <c r="AK14" i="61"/>
  <c r="AK24" i="61"/>
  <c r="AN10" i="61"/>
  <c r="AM11" i="61"/>
  <c r="AM12" i="61" s="1"/>
  <c r="AN5" i="61"/>
  <c r="AM6" i="61"/>
  <c r="AL7" i="61"/>
  <c r="AL8" i="61" s="1"/>
  <c r="AL14" i="61" s="1"/>
  <c r="AP4" i="61"/>
  <c r="AS20" i="61"/>
  <c r="AM22" i="61"/>
  <c r="AA29" i="61" l="1"/>
  <c r="Z33" i="61"/>
  <c r="X51" i="61"/>
  <c r="W55" i="61"/>
  <c r="AM7" i="61"/>
  <c r="AM8" i="61" s="1"/>
  <c r="AQ4" i="61"/>
  <c r="AO5" i="61"/>
  <c r="AN6" i="61"/>
  <c r="AN11" i="61"/>
  <c r="AN12" i="61" s="1"/>
  <c r="AO10" i="61"/>
  <c r="AL24" i="61"/>
  <c r="AN22" i="61"/>
  <c r="AB29" i="61" l="1"/>
  <c r="AA33" i="61"/>
  <c r="Y51" i="61"/>
  <c r="X55" i="61"/>
  <c r="AM14" i="61"/>
  <c r="AM24" i="61"/>
  <c r="AP5" i="61"/>
  <c r="AO6" i="61"/>
  <c r="AR4" i="61"/>
  <c r="AO22" i="61"/>
  <c r="AO11" i="61"/>
  <c r="AO12" i="61" s="1"/>
  <c r="AP10" i="61"/>
  <c r="AN7" i="61"/>
  <c r="AN8" i="61" s="1"/>
  <c r="AC29" i="61" l="1"/>
  <c r="AB33" i="61"/>
  <c r="Z51" i="61"/>
  <c r="Y55" i="61"/>
  <c r="AN14" i="61"/>
  <c r="AN24" i="61"/>
  <c r="AP11" i="61"/>
  <c r="AP12" i="61" s="1"/>
  <c r="AQ10" i="61"/>
  <c r="AP22" i="61"/>
  <c r="AO7" i="61"/>
  <c r="AO8" i="61" s="1"/>
  <c r="AS4" i="61"/>
  <c r="AQ5" i="61"/>
  <c r="AP6" i="61"/>
  <c r="AD29" i="61" l="1"/>
  <c r="AC33" i="61"/>
  <c r="AA51" i="61"/>
  <c r="Z55" i="61"/>
  <c r="AO14" i="61"/>
  <c r="AO24" i="61"/>
  <c r="AP7" i="61"/>
  <c r="AP8" i="61" s="1"/>
  <c r="AR5" i="61"/>
  <c r="AQ6" i="61"/>
  <c r="AR10" i="61"/>
  <c r="AQ11" i="61"/>
  <c r="AQ12" i="61" s="1"/>
  <c r="AQ22" i="61"/>
  <c r="AE29" i="61" l="1"/>
  <c r="AD33" i="61"/>
  <c r="AB51" i="61"/>
  <c r="AA55" i="61"/>
  <c r="AP14" i="61"/>
  <c r="AP24" i="61"/>
  <c r="AS5" i="61"/>
  <c r="AS6" i="61" s="1"/>
  <c r="AR6" i="61"/>
  <c r="AR22" i="61"/>
  <c r="AR11" i="61"/>
  <c r="AR12" i="61" s="1"/>
  <c r="AS10" i="61"/>
  <c r="AQ7" i="61"/>
  <c r="AQ8" i="61" s="1"/>
  <c r="AQ14" i="61" s="1"/>
  <c r="AF29" i="61" l="1"/>
  <c r="AE33" i="61"/>
  <c r="AC51" i="61"/>
  <c r="AB55" i="61"/>
  <c r="AS7" i="61"/>
  <c r="AS8" i="61" s="1"/>
  <c r="AQ24" i="61"/>
  <c r="AS11" i="61"/>
  <c r="AS12" i="61" s="1"/>
  <c r="AS22" i="61"/>
  <c r="AR7" i="61"/>
  <c r="AR8" i="61" s="1"/>
  <c r="AR14" i="61" s="1"/>
  <c r="AG29" i="61" l="1"/>
  <c r="AF33" i="61"/>
  <c r="AD51" i="61"/>
  <c r="AC55" i="61"/>
  <c r="AS14" i="61"/>
  <c r="AS24" i="61"/>
  <c r="AR24" i="61"/>
  <c r="AH29" i="61" l="1"/>
  <c r="AG33" i="61"/>
  <c r="AE51" i="61"/>
  <c r="AD55" i="61"/>
  <c r="G15" i="61"/>
  <c r="G25" i="61" s="1"/>
  <c r="AI29" i="61" l="1"/>
  <c r="AJ29" i="61" s="1"/>
  <c r="AH33" i="61"/>
  <c r="AF51" i="61"/>
  <c r="AE55" i="61"/>
  <c r="F26" i="61"/>
  <c r="H15" i="61"/>
  <c r="H25" i="61" s="1"/>
  <c r="G26" i="61"/>
  <c r="AK29" i="61" l="1"/>
  <c r="AJ33" i="61"/>
  <c r="G44" i="61"/>
  <c r="G48" i="61"/>
  <c r="G47" i="61"/>
  <c r="G46" i="61"/>
  <c r="G45" i="61"/>
  <c r="AI33" i="61"/>
  <c r="AG51" i="61"/>
  <c r="AF55" i="61"/>
  <c r="F44" i="61"/>
  <c r="F47" i="61"/>
  <c r="F45" i="61"/>
  <c r="F48" i="61"/>
  <c r="F46" i="61"/>
  <c r="G35" i="61"/>
  <c r="I15" i="61"/>
  <c r="I25" i="61" s="1"/>
  <c r="H26" i="61"/>
  <c r="F35" i="61"/>
  <c r="F36" i="61" s="1"/>
  <c r="AL29" i="61" l="1"/>
  <c r="AK33" i="61"/>
  <c r="H44" i="61"/>
  <c r="H46" i="61"/>
  <c r="H47" i="61"/>
  <c r="H45" i="61"/>
  <c r="H48" i="61"/>
  <c r="AH51" i="61"/>
  <c r="AG55" i="61"/>
  <c r="G41" i="61"/>
  <c r="G36" i="61"/>
  <c r="J15" i="61"/>
  <c r="J25" i="61" s="1"/>
  <c r="I26" i="61"/>
  <c r="F38" i="61"/>
  <c r="F41" i="61"/>
  <c r="F42" i="61" s="1"/>
  <c r="H35" i="61"/>
  <c r="AM29" i="61" l="1"/>
  <c r="AL33" i="61"/>
  <c r="I44" i="61"/>
  <c r="I47" i="61"/>
  <c r="I45" i="61"/>
  <c r="I48" i="61"/>
  <c r="I46" i="61"/>
  <c r="G42" i="61"/>
  <c r="AI51" i="61"/>
  <c r="AH55" i="61"/>
  <c r="H41" i="61"/>
  <c r="H36" i="61"/>
  <c r="F39" i="61"/>
  <c r="G38" i="61"/>
  <c r="I35" i="61"/>
  <c r="K15" i="61"/>
  <c r="K25" i="61" s="1"/>
  <c r="J26" i="61"/>
  <c r="AN29" i="61" l="1"/>
  <c r="AM33" i="61"/>
  <c r="J44" i="61"/>
  <c r="J45" i="61"/>
  <c r="J46" i="61"/>
  <c r="J47" i="61"/>
  <c r="J48" i="61"/>
  <c r="H42" i="61"/>
  <c r="AJ51" i="61"/>
  <c r="AI55" i="61"/>
  <c r="I41" i="61"/>
  <c r="I36" i="61"/>
  <c r="J35" i="61"/>
  <c r="L15" i="61"/>
  <c r="L25" i="61" s="1"/>
  <c r="K26" i="61"/>
  <c r="H38" i="61"/>
  <c r="G39" i="61"/>
  <c r="AO29" i="61" l="1"/>
  <c r="AN33" i="61"/>
  <c r="K44" i="61"/>
  <c r="K46" i="61"/>
  <c r="K45" i="61"/>
  <c r="K48" i="61"/>
  <c r="K47" i="61"/>
  <c r="I42" i="61"/>
  <c r="AK51" i="61"/>
  <c r="AJ55" i="61"/>
  <c r="J41" i="61"/>
  <c r="J36" i="61"/>
  <c r="H39" i="61"/>
  <c r="I38" i="61"/>
  <c r="K35" i="61"/>
  <c r="M15" i="61"/>
  <c r="M25" i="61" s="1"/>
  <c r="L26" i="61"/>
  <c r="AP29" i="61" l="1"/>
  <c r="AO33" i="61"/>
  <c r="L44" i="61"/>
  <c r="L45" i="61"/>
  <c r="L47" i="61"/>
  <c r="L48" i="61"/>
  <c r="L46" i="61"/>
  <c r="J42" i="61"/>
  <c r="AL51" i="61"/>
  <c r="AK55" i="61"/>
  <c r="K41" i="61"/>
  <c r="K36" i="61"/>
  <c r="L35" i="61"/>
  <c r="N15" i="61"/>
  <c r="N25" i="61" s="1"/>
  <c r="M26" i="61"/>
  <c r="I39" i="61"/>
  <c r="J38" i="61"/>
  <c r="AQ29" i="61" l="1"/>
  <c r="AP33" i="61"/>
  <c r="M44" i="61"/>
  <c r="M47" i="61"/>
  <c r="M45" i="61"/>
  <c r="M48" i="61"/>
  <c r="M46" i="61"/>
  <c r="K42" i="61"/>
  <c r="AM51" i="61"/>
  <c r="AL55" i="61"/>
  <c r="L41" i="61"/>
  <c r="L36" i="61"/>
  <c r="J39" i="61"/>
  <c r="K38" i="61"/>
  <c r="M35" i="61"/>
  <c r="O15" i="61"/>
  <c r="O25" i="61" s="1"/>
  <c r="N26" i="61"/>
  <c r="AR29" i="61" l="1"/>
  <c r="AQ33" i="61"/>
  <c r="N44" i="61"/>
  <c r="N45" i="61"/>
  <c r="N48" i="61"/>
  <c r="N47" i="61"/>
  <c r="N46" i="61"/>
  <c r="L42" i="61"/>
  <c r="AN51" i="61"/>
  <c r="AM55" i="61"/>
  <c r="M41" i="61"/>
  <c r="M36" i="61"/>
  <c r="N35" i="61"/>
  <c r="P15" i="61"/>
  <c r="P25" i="61" s="1"/>
  <c r="O26" i="61"/>
  <c r="L38" i="61"/>
  <c r="K39" i="61"/>
  <c r="AS29" i="61" l="1"/>
  <c r="AR33" i="61"/>
  <c r="O44" i="61"/>
  <c r="O46" i="61"/>
  <c r="O47" i="61"/>
  <c r="O48" i="61"/>
  <c r="O45" i="61"/>
  <c r="M42" i="61"/>
  <c r="AO51" i="61"/>
  <c r="AN55" i="61"/>
  <c r="N41" i="61"/>
  <c r="N36" i="61"/>
  <c r="L39" i="61"/>
  <c r="M38" i="61"/>
  <c r="O35" i="61"/>
  <c r="Q15" i="61"/>
  <c r="Q25" i="61" s="1"/>
  <c r="P26" i="61"/>
  <c r="AS33" i="61" l="1"/>
  <c r="P44" i="61"/>
  <c r="P45" i="61"/>
  <c r="P47" i="61"/>
  <c r="P48" i="61"/>
  <c r="P46" i="61"/>
  <c r="N42" i="61"/>
  <c r="AP51" i="61"/>
  <c r="AO55" i="61"/>
  <c r="O41" i="61"/>
  <c r="O36" i="61"/>
  <c r="P35" i="61"/>
  <c r="R15" i="61"/>
  <c r="R25" i="61" s="1"/>
  <c r="Q26" i="61"/>
  <c r="M39" i="61"/>
  <c r="N38" i="61"/>
  <c r="Q44" i="61" l="1"/>
  <c r="Q48" i="61"/>
  <c r="Q46" i="61"/>
  <c r="Q47" i="61"/>
  <c r="Q45" i="61"/>
  <c r="O42" i="61"/>
  <c r="AQ51" i="61"/>
  <c r="AP55" i="61"/>
  <c r="P41" i="61"/>
  <c r="P36" i="61"/>
  <c r="N39" i="61"/>
  <c r="O38" i="61"/>
  <c r="Q35" i="61"/>
  <c r="S15" i="61"/>
  <c r="S25" i="61" s="1"/>
  <c r="R26" i="61"/>
  <c r="R44" i="61" l="1"/>
  <c r="R45" i="61"/>
  <c r="R48" i="61"/>
  <c r="R46" i="61"/>
  <c r="R47" i="61"/>
  <c r="P42" i="61"/>
  <c r="AR51" i="61"/>
  <c r="AQ55" i="61"/>
  <c r="Q41" i="61"/>
  <c r="Q36" i="61"/>
  <c r="R35" i="61"/>
  <c r="T15" i="61"/>
  <c r="T25" i="61" s="1"/>
  <c r="S26" i="61"/>
  <c r="P38" i="61"/>
  <c r="O39" i="61"/>
  <c r="S44" i="61" l="1"/>
  <c r="S46" i="61"/>
  <c r="S48" i="61"/>
  <c r="S47" i="61"/>
  <c r="S45" i="61"/>
  <c r="Q42" i="61"/>
  <c r="AS51" i="61"/>
  <c r="AS55" i="61" s="1"/>
  <c r="AR55" i="61"/>
  <c r="R41" i="61"/>
  <c r="R36" i="61"/>
  <c r="P39" i="61"/>
  <c r="Q38" i="61"/>
  <c r="S35" i="61"/>
  <c r="U15" i="61"/>
  <c r="U25" i="61" s="1"/>
  <c r="T26" i="61"/>
  <c r="T44" i="61" l="1"/>
  <c r="T46" i="61"/>
  <c r="T47" i="61"/>
  <c r="T45" i="61"/>
  <c r="T48" i="61"/>
  <c r="R42" i="61"/>
  <c r="S41" i="61"/>
  <c r="S36" i="61"/>
  <c r="T35" i="61"/>
  <c r="V15" i="61"/>
  <c r="V25" i="61" s="1"/>
  <c r="U26" i="61"/>
  <c r="Q39" i="61"/>
  <c r="R38" i="61"/>
  <c r="S42" i="61" l="1"/>
  <c r="U44" i="61"/>
  <c r="U45" i="61"/>
  <c r="U47" i="61"/>
  <c r="U46" i="61"/>
  <c r="U48" i="61"/>
  <c r="T41" i="61"/>
  <c r="T36" i="61"/>
  <c r="R39" i="61"/>
  <c r="S38" i="61"/>
  <c r="U35" i="61"/>
  <c r="W15" i="61"/>
  <c r="W25" i="61" s="1"/>
  <c r="V26" i="61"/>
  <c r="T42" i="61" l="1"/>
  <c r="V44" i="61"/>
  <c r="V45" i="61"/>
  <c r="V48" i="61"/>
  <c r="V47" i="61"/>
  <c r="V46" i="61"/>
  <c r="U41" i="61"/>
  <c r="U36" i="61"/>
  <c r="X15" i="61"/>
  <c r="X25" i="61" s="1"/>
  <c r="W26" i="61"/>
  <c r="T38" i="61"/>
  <c r="S39" i="61"/>
  <c r="V35" i="61"/>
  <c r="U42" i="61" l="1"/>
  <c r="W44" i="61"/>
  <c r="W47" i="61"/>
  <c r="W48" i="61"/>
  <c r="W45" i="61"/>
  <c r="W46" i="61"/>
  <c r="V41" i="61"/>
  <c r="V42" i="61" s="1"/>
  <c r="V36" i="61"/>
  <c r="T39" i="61"/>
  <c r="U38" i="61"/>
  <c r="W35" i="61"/>
  <c r="Y15" i="61"/>
  <c r="Y25" i="61" s="1"/>
  <c r="X26" i="61"/>
  <c r="X44" i="61" l="1"/>
  <c r="X48" i="61"/>
  <c r="X46" i="61"/>
  <c r="X45" i="61"/>
  <c r="X47" i="61"/>
  <c r="W41" i="61"/>
  <c r="W42" i="61" s="1"/>
  <c r="W36" i="61"/>
  <c r="X35" i="61"/>
  <c r="Z15" i="61"/>
  <c r="Z25" i="61" s="1"/>
  <c r="Y26" i="61"/>
  <c r="U39" i="61"/>
  <c r="V38" i="61"/>
  <c r="Y44" i="61" l="1"/>
  <c r="Y47" i="61"/>
  <c r="Y48" i="61"/>
  <c r="Y45" i="61"/>
  <c r="Y46" i="61"/>
  <c r="X41" i="61"/>
  <c r="X42" i="61" s="1"/>
  <c r="X36" i="61"/>
  <c r="Y35" i="61"/>
  <c r="V39" i="61"/>
  <c r="W38" i="61"/>
  <c r="AA15" i="61"/>
  <c r="AA25" i="61" s="1"/>
  <c r="Z26" i="61"/>
  <c r="Z44" i="61" l="1"/>
  <c r="Z47" i="61"/>
  <c r="Z46" i="61"/>
  <c r="Z48" i="61"/>
  <c r="Z45" i="61"/>
  <c r="Y41" i="61"/>
  <c r="Y42" i="61" s="1"/>
  <c r="Y36" i="61"/>
  <c r="AB15" i="61"/>
  <c r="AB25" i="61" s="1"/>
  <c r="AA26" i="61"/>
  <c r="Z35" i="61"/>
  <c r="X38" i="61"/>
  <c r="W39" i="61"/>
  <c r="AA44" i="61" l="1"/>
  <c r="AA45" i="61"/>
  <c r="AA47" i="61"/>
  <c r="AA48" i="61"/>
  <c r="AA46" i="61"/>
  <c r="Z41" i="61"/>
  <c r="Z42" i="61" s="1"/>
  <c r="Z36" i="61"/>
  <c r="X39" i="61"/>
  <c r="Y38" i="61"/>
  <c r="AA35" i="61"/>
  <c r="AC15" i="61"/>
  <c r="AC25" i="61" s="1"/>
  <c r="AB26" i="61"/>
  <c r="AB44" i="61" l="1"/>
  <c r="AB47" i="61"/>
  <c r="AB46" i="61"/>
  <c r="AB48" i="61"/>
  <c r="AB45" i="61"/>
  <c r="AA41" i="61"/>
  <c r="AA42" i="61" s="1"/>
  <c r="AA36" i="61"/>
  <c r="AD15" i="61"/>
  <c r="AD25" i="61" s="1"/>
  <c r="AC26" i="61"/>
  <c r="Y39" i="61"/>
  <c r="Z38" i="61"/>
  <c r="AB35" i="61"/>
  <c r="AC44" i="61" l="1"/>
  <c r="AC46" i="61"/>
  <c r="AC47" i="61"/>
  <c r="AC48" i="61"/>
  <c r="AC45" i="61"/>
  <c r="AB41" i="61"/>
  <c r="AB42" i="61" s="1"/>
  <c r="AB36" i="61"/>
  <c r="AC35" i="61"/>
  <c r="AE15" i="61"/>
  <c r="AE25" i="61" s="1"/>
  <c r="AD26" i="61"/>
  <c r="Z39" i="61"/>
  <c r="AA38" i="61"/>
  <c r="AD44" i="61" l="1"/>
  <c r="AD45" i="61"/>
  <c r="AD48" i="61"/>
  <c r="AD47" i="61"/>
  <c r="AD46" i="61"/>
  <c r="AC41" i="61"/>
  <c r="AC42" i="61" s="1"/>
  <c r="AC36" i="61"/>
  <c r="AD35" i="61"/>
  <c r="AB38" i="61"/>
  <c r="AA39" i="61"/>
  <c r="AF15" i="61"/>
  <c r="AF25" i="61" s="1"/>
  <c r="AE26" i="61"/>
  <c r="AE44" i="61" l="1"/>
  <c r="AE47" i="61"/>
  <c r="AE48" i="61"/>
  <c r="AE46" i="61"/>
  <c r="AE45" i="61"/>
  <c r="AD41" i="61"/>
  <c r="AD42" i="61" s="1"/>
  <c r="AD36" i="61"/>
  <c r="AE35" i="61"/>
  <c r="AG15" i="61"/>
  <c r="AG25" i="61" s="1"/>
  <c r="AF26" i="61"/>
  <c r="AB39" i="61"/>
  <c r="AC38" i="61"/>
  <c r="AF44" i="61" l="1"/>
  <c r="AF46" i="61"/>
  <c r="AF47" i="61"/>
  <c r="AF45" i="61"/>
  <c r="AF48" i="61"/>
  <c r="AE41" i="61"/>
  <c r="AE42" i="61" s="1"/>
  <c r="AE36" i="61"/>
  <c r="AC39" i="61"/>
  <c r="AD38" i="61"/>
  <c r="AF35" i="61"/>
  <c r="AH15" i="61"/>
  <c r="AH25" i="61" s="1"/>
  <c r="AG26" i="61"/>
  <c r="AG44" i="61" l="1"/>
  <c r="AG48" i="61"/>
  <c r="AG46" i="61"/>
  <c r="AG47" i="61"/>
  <c r="AG45" i="61"/>
  <c r="AF41" i="61"/>
  <c r="AF42" i="61" s="1"/>
  <c r="AF36" i="61"/>
  <c r="AG35" i="61"/>
  <c r="AI15" i="61"/>
  <c r="AI25" i="61" s="1"/>
  <c r="AH26" i="61"/>
  <c r="AD39" i="61"/>
  <c r="AE38" i="61"/>
  <c r="AH44" i="61" l="1"/>
  <c r="AH47" i="61"/>
  <c r="AH45" i="61"/>
  <c r="AH48" i="61"/>
  <c r="AH46" i="61"/>
  <c r="AG41" i="61"/>
  <c r="AG42" i="61" s="1"/>
  <c r="AG36" i="61"/>
  <c r="AF38" i="61"/>
  <c r="AE39" i="61"/>
  <c r="AH35" i="61"/>
  <c r="AJ15" i="61"/>
  <c r="AJ25" i="61" s="1"/>
  <c r="AI26" i="61"/>
  <c r="AI44" i="61" l="1"/>
  <c r="AI47" i="61"/>
  <c r="AI46" i="61"/>
  <c r="AI45" i="61"/>
  <c r="AI48" i="61"/>
  <c r="AH41" i="61"/>
  <c r="AH42" i="61" s="1"/>
  <c r="AH36" i="61"/>
  <c r="AK15" i="61"/>
  <c r="AK25" i="61" s="1"/>
  <c r="AJ26" i="61"/>
  <c r="AI35" i="61"/>
  <c r="AF39" i="61"/>
  <c r="AG38" i="61"/>
  <c r="AJ44" i="61" l="1"/>
  <c r="AJ47" i="61"/>
  <c r="AJ48" i="61"/>
  <c r="AJ45" i="61"/>
  <c r="AJ46" i="61"/>
  <c r="AI41" i="61"/>
  <c r="AI42" i="61" s="1"/>
  <c r="AI36" i="61"/>
  <c r="AJ35" i="61"/>
  <c r="AL15" i="61"/>
  <c r="AL25" i="61" s="1"/>
  <c r="AK26" i="61"/>
  <c r="AG39" i="61"/>
  <c r="AH38" i="61"/>
  <c r="AK44" i="61" l="1"/>
  <c r="AK45" i="61"/>
  <c r="AK48" i="61"/>
  <c r="AK47" i="61"/>
  <c r="AK46" i="61"/>
  <c r="AJ41" i="61"/>
  <c r="AJ42" i="61" s="1"/>
  <c r="AJ36" i="61"/>
  <c r="AH39" i="61"/>
  <c r="AI38" i="61"/>
  <c r="AK35" i="61"/>
  <c r="AM15" i="61"/>
  <c r="AM25" i="61" s="1"/>
  <c r="AL26" i="61"/>
  <c r="AL44" i="61" l="1"/>
  <c r="AL46" i="61"/>
  <c r="AL47" i="61"/>
  <c r="AL45" i="61"/>
  <c r="AL48" i="61"/>
  <c r="AK41" i="61"/>
  <c r="AK42" i="61" s="1"/>
  <c r="AK36" i="61"/>
  <c r="AL35" i="61"/>
  <c r="AN15" i="61"/>
  <c r="AN25" i="61" s="1"/>
  <c r="AM26" i="61"/>
  <c r="AJ38" i="61"/>
  <c r="AI39" i="61"/>
  <c r="AM44" i="61" l="1"/>
  <c r="AM48" i="61"/>
  <c r="AM47" i="61"/>
  <c r="AM45" i="61"/>
  <c r="AM46" i="61"/>
  <c r="AL41" i="61"/>
  <c r="AL42" i="61" s="1"/>
  <c r="AL36" i="61"/>
  <c r="AJ39" i="61"/>
  <c r="AK38" i="61"/>
  <c r="AM35" i="61"/>
  <c r="AO15" i="61"/>
  <c r="AO25" i="61" s="1"/>
  <c r="AN26" i="61"/>
  <c r="AN44" i="61" l="1"/>
  <c r="AN45" i="61"/>
  <c r="AN48" i="61"/>
  <c r="AN47" i="61"/>
  <c r="AN46" i="61"/>
  <c r="AM41" i="61"/>
  <c r="AM42" i="61" s="1"/>
  <c r="AM36" i="61"/>
  <c r="AN35" i="61"/>
  <c r="AP15" i="61"/>
  <c r="AP25" i="61" s="1"/>
  <c r="AO26" i="61"/>
  <c r="AK39" i="61"/>
  <c r="AL38" i="61"/>
  <c r="AO44" i="61" l="1"/>
  <c r="AO48" i="61"/>
  <c r="AO46" i="61"/>
  <c r="AO45" i="61"/>
  <c r="AO47" i="61"/>
  <c r="AN41" i="61"/>
  <c r="AN42" i="61" s="1"/>
  <c r="AN36" i="61"/>
  <c r="AL39" i="61"/>
  <c r="AM38" i="61"/>
  <c r="AO35" i="61"/>
  <c r="AQ15" i="61"/>
  <c r="AQ25" i="61" s="1"/>
  <c r="AP26" i="61"/>
  <c r="AP44" i="61" l="1"/>
  <c r="AP48" i="61"/>
  <c r="AP47" i="61"/>
  <c r="AP46" i="61"/>
  <c r="AP45" i="61"/>
  <c r="AO41" i="61"/>
  <c r="AO42" i="61" s="1"/>
  <c r="AO36" i="61"/>
  <c r="AP35" i="61"/>
  <c r="AR15" i="61"/>
  <c r="AR25" i="61" s="1"/>
  <c r="AQ26" i="61"/>
  <c r="AN38" i="61"/>
  <c r="AM39" i="61"/>
  <c r="AQ44" i="61" l="1"/>
  <c r="AQ45" i="61"/>
  <c r="AQ48" i="61"/>
  <c r="AQ46" i="61"/>
  <c r="AQ47" i="61"/>
  <c r="AP41" i="61"/>
  <c r="AP42" i="61" s="1"/>
  <c r="AP36" i="61"/>
  <c r="AN39" i="61"/>
  <c r="AO38" i="61"/>
  <c r="AQ35" i="61"/>
  <c r="AS15" i="61"/>
  <c r="AS25" i="61" s="1"/>
  <c r="AR26" i="61"/>
  <c r="AR44" i="61" l="1"/>
  <c r="AR48" i="61"/>
  <c r="AR45" i="61"/>
  <c r="AR46" i="61"/>
  <c r="AR47" i="61"/>
  <c r="AQ41" i="61"/>
  <c r="AQ42" i="61" s="1"/>
  <c r="AQ36" i="61"/>
  <c r="AR35" i="61"/>
  <c r="AS26" i="61"/>
  <c r="AO39" i="61"/>
  <c r="AP38" i="61"/>
  <c r="AS44" i="61" l="1"/>
  <c r="AS45" i="61"/>
  <c r="AS47" i="61"/>
  <c r="AS48" i="61"/>
  <c r="AS46" i="61"/>
  <c r="AR41" i="61"/>
  <c r="AR42" i="61" s="1"/>
  <c r="AR36" i="61"/>
  <c r="AP39" i="61"/>
  <c r="AQ38" i="61"/>
  <c r="AS35" i="61"/>
  <c r="AS41" i="61" l="1"/>
  <c r="AS42" i="61" s="1"/>
  <c r="AS36" i="61"/>
  <c r="AR38" i="61"/>
  <c r="AQ39" i="61"/>
  <c r="AR39" i="61" l="1"/>
  <c r="AS38" i="61"/>
  <c r="AS39" i="61" s="1"/>
  <c r="C63" i="60"/>
  <c r="C9" i="63" s="1"/>
  <c r="E81" i="60" l="1"/>
  <c r="K81" i="60" s="1"/>
  <c r="K92" i="60" s="1"/>
  <c r="F28" i="59"/>
  <c r="G28" i="59" s="1"/>
  <c r="P58" i="59"/>
  <c r="M56" i="59" s="1"/>
  <c r="E59" i="60" l="1"/>
  <c r="M30" i="59"/>
  <c r="L28" i="59" s="1"/>
  <c r="O58" i="59"/>
  <c r="I59" i="60"/>
  <c r="E92" i="60"/>
  <c r="E24" i="59"/>
  <c r="E22" i="59"/>
  <c r="E19" i="59"/>
  <c r="E17" i="59"/>
  <c r="E14" i="59"/>
  <c r="E16" i="59"/>
  <c r="E18" i="59"/>
  <c r="E21" i="59"/>
  <c r="E15" i="59"/>
  <c r="E20" i="59"/>
  <c r="E11" i="59"/>
  <c r="E12" i="59"/>
  <c r="E23" i="59"/>
  <c r="E10" i="59"/>
  <c r="M57" i="59"/>
  <c r="M58" i="59" s="1"/>
  <c r="L69" i="59" s="1"/>
  <c r="M69" i="59" s="1"/>
  <c r="E25" i="59"/>
  <c r="E13" i="59"/>
  <c r="E26" i="59"/>
  <c r="N63" i="59" l="1"/>
  <c r="O63" i="59" s="1"/>
  <c r="G9" i="63" s="1"/>
  <c r="G79" i="60"/>
  <c r="E9" i="63"/>
  <c r="G81" i="60"/>
  <c r="G68" i="60"/>
  <c r="G73" i="60"/>
  <c r="G84" i="60"/>
  <c r="G87" i="60"/>
  <c r="E61" i="60"/>
  <c r="C83" i="60"/>
  <c r="C82" i="60" s="1"/>
  <c r="G92" i="60" l="1"/>
  <c r="G56" i="60"/>
  <c r="G57" i="60"/>
  <c r="G51" i="60"/>
  <c r="G52" i="60"/>
  <c r="G53" i="60"/>
  <c r="G59" i="60"/>
  <c r="G47" i="60"/>
  <c r="G49" i="60"/>
  <c r="G55" i="60"/>
  <c r="G48" i="60"/>
  <c r="D63" i="60"/>
  <c r="G50" i="60"/>
  <c r="G58" i="60"/>
  <c r="G54" i="60"/>
  <c r="G61" i="6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Ssocall</author>
  </authors>
  <commentList>
    <comment ref="D19" authorId="0" shapeId="0" xr:uid="{77EB9EE1-C250-4238-853F-344333D9BCCD}">
      <text>
        <r>
          <rPr>
            <sz val="8"/>
            <color indexed="81"/>
            <rFont val="Tahoma"/>
            <family val="2"/>
          </rPr>
          <t xml:space="preserve">Decimal degrees w/minimum 6 numerals. Degrees, Minutes, Seconds are not acceptable.
</t>
        </r>
      </text>
    </comment>
    <comment ref="D20" authorId="0" shapeId="0" xr:uid="{98EADF71-62E1-4132-9136-98B064FE337F}">
      <text>
        <r>
          <rPr>
            <sz val="8"/>
            <color indexed="81"/>
            <rFont val="Tahoma"/>
            <family val="2"/>
          </rPr>
          <t>Decimal Degrees should be NEGATIVE for Western Hemisphere.</t>
        </r>
      </text>
    </comment>
    <comment ref="D84" authorId="0" shapeId="0" xr:uid="{DE7CFDC3-18C8-4ABE-8784-11FB69E2C34C}">
      <text>
        <r>
          <rPr>
            <sz val="8"/>
            <color indexed="81"/>
            <rFont val="Tahoma"/>
            <family val="2"/>
          </rPr>
          <t xml:space="preserve">Decimal degrees w/minimum 6 numerals. Degrees, Minutes, Seconds are not acceptable.
</t>
        </r>
      </text>
    </comment>
    <comment ref="D85" authorId="0" shapeId="0" xr:uid="{743E25CA-F8F5-4231-BB1B-17EA6AC039FF}">
      <text>
        <r>
          <rPr>
            <sz val="8"/>
            <color indexed="81"/>
            <rFont val="Tahoma"/>
            <family val="2"/>
          </rPr>
          <t>Decimal Degrees should be NEGATIVE for Western Hemisphere.</t>
        </r>
      </text>
    </comment>
    <comment ref="D150" authorId="0" shapeId="0" xr:uid="{CC081826-F834-4633-99E7-8B2A6BE61078}">
      <text>
        <r>
          <rPr>
            <sz val="8"/>
            <color indexed="81"/>
            <rFont val="Tahoma"/>
            <family val="2"/>
          </rPr>
          <t xml:space="preserve">Decimal degrees w/minimum 6 numerals. Degrees, Minutes, Seconds are not acceptable.
</t>
        </r>
      </text>
    </comment>
    <comment ref="D151" authorId="0" shapeId="0" xr:uid="{FEA06A9A-B37E-40A5-AE43-31D017BCA253}">
      <text>
        <r>
          <rPr>
            <sz val="8"/>
            <color indexed="81"/>
            <rFont val="Tahoma"/>
            <family val="2"/>
          </rPr>
          <t>Decimal Degrees should be NEGATIVE for Western Hemisphere.</t>
        </r>
      </text>
    </comment>
    <comment ref="D216" authorId="0" shapeId="0" xr:uid="{C4B49B79-50AC-4700-885C-DB0D0F95E157}">
      <text>
        <r>
          <rPr>
            <sz val="8"/>
            <color indexed="81"/>
            <rFont val="Tahoma"/>
            <family val="2"/>
          </rPr>
          <t xml:space="preserve">Decimal degrees w/minimum 6 numerals. Degrees, Minutes, Seconds are not acceptable.
</t>
        </r>
      </text>
    </comment>
    <comment ref="D217" authorId="0" shapeId="0" xr:uid="{6F300F39-4C0E-4890-A3F9-5D24C7E0EFDC}">
      <text>
        <r>
          <rPr>
            <sz val="8"/>
            <color indexed="81"/>
            <rFont val="Tahoma"/>
            <family val="2"/>
          </rPr>
          <t>Decimal Degrees should be NEGATIVE for Western Hemisphere.</t>
        </r>
      </text>
    </comment>
    <comment ref="D282" authorId="0" shapeId="0" xr:uid="{22A45616-37A4-4A15-9FF3-A8AE7018E0A6}">
      <text>
        <r>
          <rPr>
            <sz val="8"/>
            <color indexed="81"/>
            <rFont val="Tahoma"/>
            <family val="2"/>
          </rPr>
          <t xml:space="preserve">Decimal degrees w/minimum 6 numerals. Degrees, Minutes, Seconds are not acceptable.
</t>
        </r>
      </text>
    </comment>
    <comment ref="D283" authorId="0" shapeId="0" xr:uid="{1BF92B4D-EDA0-481A-9011-5505704850BC}">
      <text>
        <r>
          <rPr>
            <sz val="8"/>
            <color indexed="81"/>
            <rFont val="Tahoma"/>
            <family val="2"/>
          </rPr>
          <t>Decimal Degrees should be NEGATIVE for Western Hemisphere.</t>
        </r>
      </text>
    </comment>
    <comment ref="D348" authorId="0" shapeId="0" xr:uid="{8C6E5955-C83A-4853-A528-CE2C4B2F1484}">
      <text>
        <r>
          <rPr>
            <sz val="8"/>
            <color indexed="81"/>
            <rFont val="Tahoma"/>
            <family val="2"/>
          </rPr>
          <t xml:space="preserve">Decimal degrees w/minimum 6 numerals. Degrees, Minutes, Seconds are not acceptable.
</t>
        </r>
      </text>
    </comment>
    <comment ref="D349" authorId="0" shapeId="0" xr:uid="{02BF3406-8E10-4DBB-984F-1478AC5FCC8D}">
      <text>
        <r>
          <rPr>
            <sz val="8"/>
            <color indexed="81"/>
            <rFont val="Tahoma"/>
            <family val="2"/>
          </rPr>
          <t>Decimal Degrees should be NEGATIVE for Western Hemisphere.</t>
        </r>
      </text>
    </comment>
    <comment ref="D414" authorId="0" shapeId="0" xr:uid="{BAF008C9-58B5-4984-82DA-92C323BEA1D7}">
      <text>
        <r>
          <rPr>
            <sz val="8"/>
            <color indexed="81"/>
            <rFont val="Tahoma"/>
            <family val="2"/>
          </rPr>
          <t xml:space="preserve">Decimal degrees w/minimum 6 numerals. Degrees, Minutes, Seconds are not acceptable.
</t>
        </r>
      </text>
    </comment>
    <comment ref="D415" authorId="0" shapeId="0" xr:uid="{6F813DD6-43EA-4146-997B-D60709EF3A9A}">
      <text>
        <r>
          <rPr>
            <sz val="8"/>
            <color indexed="81"/>
            <rFont val="Tahoma"/>
            <family val="2"/>
          </rPr>
          <t>Decimal Degrees should be NEGATIVE for Western Hemisphere.</t>
        </r>
      </text>
    </comment>
    <comment ref="D480" authorId="0" shapeId="0" xr:uid="{2E86B366-B7BC-445B-97ED-F04145B7B39F}">
      <text>
        <r>
          <rPr>
            <sz val="8"/>
            <color indexed="81"/>
            <rFont val="Tahoma"/>
            <family val="2"/>
          </rPr>
          <t xml:space="preserve">Decimal degrees w/minimum 6 numerals. Degrees, Minutes, Seconds are not acceptable.
</t>
        </r>
      </text>
    </comment>
    <comment ref="D481" authorId="0" shapeId="0" xr:uid="{1D5CD71A-324B-4680-BB83-9A8A1C347D6C}">
      <text>
        <r>
          <rPr>
            <sz val="8"/>
            <color indexed="81"/>
            <rFont val="Tahoma"/>
            <family val="2"/>
          </rPr>
          <t>Decimal Degrees should be NEGATIVE for Western Hemisphere.</t>
        </r>
      </text>
    </comment>
    <comment ref="D546" authorId="0" shapeId="0" xr:uid="{87B62CF9-50F4-4201-AC0A-CE8679A4C02A}">
      <text>
        <r>
          <rPr>
            <sz val="8"/>
            <color indexed="81"/>
            <rFont val="Tahoma"/>
            <family val="2"/>
          </rPr>
          <t xml:space="preserve">Decimal degrees w/minimum 6 numerals. Degrees, Minutes, Seconds are not acceptable.
</t>
        </r>
      </text>
    </comment>
    <comment ref="D547" authorId="0" shapeId="0" xr:uid="{F0B0A150-84F9-40CE-BC51-E815E003AC15}">
      <text>
        <r>
          <rPr>
            <sz val="8"/>
            <color indexed="81"/>
            <rFont val="Tahoma"/>
            <family val="2"/>
          </rPr>
          <t>Decimal Degrees should be NEGATIVE for Western Hemisphere.</t>
        </r>
      </text>
    </comment>
    <comment ref="D612" authorId="0" shapeId="0" xr:uid="{9C6685E3-414C-4644-AC43-6E3B7A9AEB08}">
      <text>
        <r>
          <rPr>
            <sz val="8"/>
            <color indexed="81"/>
            <rFont val="Tahoma"/>
            <family val="2"/>
          </rPr>
          <t xml:space="preserve">Decimal degrees w/minimum 6 numerals. Degrees, Minutes, Seconds are not acceptable.
</t>
        </r>
      </text>
    </comment>
    <comment ref="D613" authorId="0" shapeId="0" xr:uid="{30EBAC1F-FDDF-4E47-84BC-03C3E4A700B9}">
      <text>
        <r>
          <rPr>
            <sz val="8"/>
            <color indexed="81"/>
            <rFont val="Tahoma"/>
            <family val="2"/>
          </rPr>
          <t>Decimal Degrees should be NEGATIVE for Western Hemisphere.</t>
        </r>
      </text>
    </comment>
    <comment ref="D678" authorId="0" shapeId="0" xr:uid="{22EFD1E4-7852-4893-9821-2380827DFE0B}">
      <text>
        <r>
          <rPr>
            <sz val="8"/>
            <color indexed="81"/>
            <rFont val="Tahoma"/>
            <family val="2"/>
          </rPr>
          <t xml:space="preserve">Decimal degrees w/minimum 6 numerals. Degrees, Minutes, Seconds are not acceptable.
</t>
        </r>
      </text>
    </comment>
    <comment ref="D679" authorId="0" shapeId="0" xr:uid="{B3A9D5AA-76BF-4611-8A2F-8E540BE6582A}">
      <text>
        <r>
          <rPr>
            <sz val="8"/>
            <color indexed="81"/>
            <rFont val="Tahoma"/>
            <family val="2"/>
          </rPr>
          <t>Decimal Degrees should be NEGATIVE for Western Hemisphere.</t>
        </r>
      </text>
    </comment>
    <comment ref="D744" authorId="0" shapeId="0" xr:uid="{94860EC5-F993-48AD-BC43-34EB6683CCB2}">
      <text>
        <r>
          <rPr>
            <sz val="8"/>
            <color indexed="81"/>
            <rFont val="Tahoma"/>
            <family val="2"/>
          </rPr>
          <t xml:space="preserve">Decimal degrees w/minimum 6 numerals. Degrees, Minutes, Seconds are not acceptable.
</t>
        </r>
      </text>
    </comment>
    <comment ref="D745" authorId="0" shapeId="0" xr:uid="{FB2F2B5C-C840-4ADE-B9CD-B330FE0F50BA}">
      <text>
        <r>
          <rPr>
            <sz val="8"/>
            <color indexed="81"/>
            <rFont val="Tahoma"/>
            <family val="2"/>
          </rPr>
          <t>Decimal Degrees should be NEGATIVE for Western Hemisphere.</t>
        </r>
      </text>
    </comment>
    <comment ref="D810" authorId="0" shapeId="0" xr:uid="{99424166-2B49-4A8C-8BAD-C9940231C6BC}">
      <text>
        <r>
          <rPr>
            <sz val="8"/>
            <color indexed="81"/>
            <rFont val="Tahoma"/>
            <family val="2"/>
          </rPr>
          <t xml:space="preserve">Decimal degrees w/minimum 6 numerals. Degrees, Minutes, Seconds are not acceptable.
</t>
        </r>
      </text>
    </comment>
    <comment ref="D811" authorId="0" shapeId="0" xr:uid="{70B325E6-FEC6-4DAD-A244-028879C0AC36}">
      <text>
        <r>
          <rPr>
            <sz val="8"/>
            <color indexed="81"/>
            <rFont val="Tahoma"/>
            <family val="2"/>
          </rPr>
          <t>Decimal Degrees should be NEGATIVE for Western Hemisphere.</t>
        </r>
      </text>
    </comment>
    <comment ref="D876" authorId="0" shapeId="0" xr:uid="{8A6A1F4B-1C39-41FC-BDF2-1E57A3251E02}">
      <text>
        <r>
          <rPr>
            <sz val="8"/>
            <color indexed="81"/>
            <rFont val="Tahoma"/>
            <family val="2"/>
          </rPr>
          <t xml:space="preserve">Decimal degrees w/minimum 6 numerals. Degrees, Minutes, Seconds are not acceptable.
</t>
        </r>
      </text>
    </comment>
    <comment ref="D877" authorId="0" shapeId="0" xr:uid="{17CD3543-98B1-4BE8-BB6F-E03B858882A1}">
      <text>
        <r>
          <rPr>
            <sz val="8"/>
            <color indexed="81"/>
            <rFont val="Tahoma"/>
            <family val="2"/>
          </rPr>
          <t>Decimal Degrees should be NEGATIVE for Western Hemisphere.</t>
        </r>
      </text>
    </comment>
    <comment ref="D942" authorId="0" shapeId="0" xr:uid="{482FCF76-B16E-49AC-8651-DBA6BD2470D4}">
      <text>
        <r>
          <rPr>
            <sz val="8"/>
            <color indexed="81"/>
            <rFont val="Tahoma"/>
            <family val="2"/>
          </rPr>
          <t xml:space="preserve">Decimal degrees w/minimum 6 numerals. Degrees, Minutes, Seconds are not acceptable.
</t>
        </r>
      </text>
    </comment>
    <comment ref="D943" authorId="0" shapeId="0" xr:uid="{0327F24B-32F9-40BE-825F-D66EE1E80A42}">
      <text>
        <r>
          <rPr>
            <sz val="8"/>
            <color indexed="81"/>
            <rFont val="Tahoma"/>
            <family val="2"/>
          </rPr>
          <t>Decimal Degrees should be NEGATIVE for Western Hemisphere.</t>
        </r>
      </text>
    </comment>
    <comment ref="D1008" authorId="0" shapeId="0" xr:uid="{EFCF7433-122A-4C86-A252-B8FC02075A6A}">
      <text>
        <r>
          <rPr>
            <sz val="8"/>
            <color indexed="81"/>
            <rFont val="Tahoma"/>
            <family val="2"/>
          </rPr>
          <t xml:space="preserve">Decimal degrees w/minimum 6 numerals. Degrees, Minutes, Seconds are not acceptable.
</t>
        </r>
      </text>
    </comment>
    <comment ref="D1009" authorId="0" shapeId="0" xr:uid="{3EFAF1A9-6EBB-4583-855E-0114B1D298E3}">
      <text>
        <r>
          <rPr>
            <sz val="8"/>
            <color indexed="81"/>
            <rFont val="Tahoma"/>
            <family val="2"/>
          </rPr>
          <t>Decimal Degrees should be NEGATIVE for Western Hemisphere.</t>
        </r>
      </text>
    </comment>
    <comment ref="D1074" authorId="0" shapeId="0" xr:uid="{61CC936C-3567-4B24-A4A3-3CC63846DFEA}">
      <text>
        <r>
          <rPr>
            <sz val="8"/>
            <color indexed="81"/>
            <rFont val="Tahoma"/>
            <family val="2"/>
          </rPr>
          <t xml:space="preserve">Decimal degrees w/minimum 6 numerals. Degrees, Minutes, Seconds are not acceptable.
</t>
        </r>
      </text>
    </comment>
    <comment ref="D1075" authorId="0" shapeId="0" xr:uid="{23F95766-CBBD-4C6F-B458-1BD6BA75679C}">
      <text>
        <r>
          <rPr>
            <sz val="8"/>
            <color indexed="81"/>
            <rFont val="Tahoma"/>
            <family val="2"/>
          </rPr>
          <t>Decimal Degrees should be NEGATIVE for Western Hemisphere.</t>
        </r>
      </text>
    </comment>
    <comment ref="D1140" authorId="0" shapeId="0" xr:uid="{82913993-9BF3-4FDB-9974-8E9175CB0BD1}">
      <text>
        <r>
          <rPr>
            <sz val="8"/>
            <color indexed="81"/>
            <rFont val="Tahoma"/>
            <family val="2"/>
          </rPr>
          <t xml:space="preserve">Decimal degrees w/minimum 6 numerals. Degrees, Minutes, Seconds are not acceptable.
</t>
        </r>
      </text>
    </comment>
    <comment ref="D1141" authorId="0" shapeId="0" xr:uid="{A30DF59D-CEC5-465F-91EF-C9BE73358EA0}">
      <text>
        <r>
          <rPr>
            <sz val="8"/>
            <color indexed="81"/>
            <rFont val="Tahoma"/>
            <family val="2"/>
          </rPr>
          <t>Decimal Degrees should be NEGATIVE for Western Hemisphere.</t>
        </r>
      </text>
    </comment>
    <comment ref="D1206" authorId="0" shapeId="0" xr:uid="{E3456D01-37C9-4C79-820D-68E91F545271}">
      <text>
        <r>
          <rPr>
            <sz val="8"/>
            <color indexed="81"/>
            <rFont val="Tahoma"/>
            <family val="2"/>
          </rPr>
          <t xml:space="preserve">Decimal degrees w/minimum 6 numerals. Degrees, Minutes, Seconds are not acceptable.
</t>
        </r>
      </text>
    </comment>
    <comment ref="D1207" authorId="0" shapeId="0" xr:uid="{A7029B4D-B4F8-4445-800F-548BE47AF1F4}">
      <text>
        <r>
          <rPr>
            <sz val="8"/>
            <color indexed="81"/>
            <rFont val="Tahoma"/>
            <family val="2"/>
          </rPr>
          <t>Decimal Degrees should be NEGATIVE for Western Hemisphere.</t>
        </r>
      </text>
    </comment>
    <comment ref="D1272" authorId="0" shapeId="0" xr:uid="{A183177F-B54F-4264-98E1-6AEDF0EFEE90}">
      <text>
        <r>
          <rPr>
            <sz val="8"/>
            <color indexed="81"/>
            <rFont val="Tahoma"/>
            <family val="2"/>
          </rPr>
          <t xml:space="preserve">Decimal degrees w/minimum 6 numerals. Degrees, Minutes, Seconds are not acceptable.
</t>
        </r>
      </text>
    </comment>
    <comment ref="D1273" authorId="0" shapeId="0" xr:uid="{7AE71944-18D2-433A-9555-CFAC19F44924}">
      <text>
        <r>
          <rPr>
            <sz val="8"/>
            <color indexed="81"/>
            <rFont val="Tahoma"/>
            <family val="2"/>
          </rPr>
          <t>Decimal Degrees should be NEGATIVE for Western Hemisphere.</t>
        </r>
      </text>
    </comment>
    <comment ref="D1338" authorId="0" shapeId="0" xr:uid="{606D8C5B-0A45-4EBA-A3D4-3473ADBFEEB6}">
      <text>
        <r>
          <rPr>
            <sz val="8"/>
            <color indexed="81"/>
            <rFont val="Tahoma"/>
            <family val="2"/>
          </rPr>
          <t xml:space="preserve">Decimal degrees w/minimum 6 numerals. Degrees, Minutes, Seconds are not acceptable.
</t>
        </r>
      </text>
    </comment>
    <comment ref="D1339" authorId="0" shapeId="0" xr:uid="{31DE52F4-456B-4F43-AB45-04B91E2F444B}">
      <text>
        <r>
          <rPr>
            <sz val="8"/>
            <color indexed="81"/>
            <rFont val="Tahoma"/>
            <family val="2"/>
          </rPr>
          <t>Decimal Degrees should be NEGATIVE for Western Hemisphere.</t>
        </r>
      </text>
    </comment>
    <comment ref="D1404" authorId="0" shapeId="0" xr:uid="{348E0AA8-6E26-49C3-ADD5-8FEF659297A5}">
      <text>
        <r>
          <rPr>
            <sz val="8"/>
            <color indexed="81"/>
            <rFont val="Tahoma"/>
            <family val="2"/>
          </rPr>
          <t xml:space="preserve">Decimal degrees w/minimum 6 numerals. Degrees, Minutes, Seconds are not acceptable.
</t>
        </r>
      </text>
    </comment>
    <comment ref="D1405" authorId="0" shapeId="0" xr:uid="{8265EDA3-4C4B-4C56-A0D4-41702BBF8D02}">
      <text>
        <r>
          <rPr>
            <sz val="8"/>
            <color indexed="81"/>
            <rFont val="Tahoma"/>
            <family val="2"/>
          </rPr>
          <t>Decimal Degrees should be NEGATIVE for Western Hemisphere.</t>
        </r>
      </text>
    </comment>
    <comment ref="D1470" authorId="0" shapeId="0" xr:uid="{60136544-46B4-410D-B524-2A011010C3B7}">
      <text>
        <r>
          <rPr>
            <sz val="8"/>
            <color indexed="81"/>
            <rFont val="Tahoma"/>
            <family val="2"/>
          </rPr>
          <t xml:space="preserve">Decimal degrees w/minimum 6 numerals. Degrees, Minutes, Seconds are not acceptable.
</t>
        </r>
      </text>
    </comment>
    <comment ref="D1471" authorId="0" shapeId="0" xr:uid="{B99C358F-39F4-4571-AC7A-991B0B48464F}">
      <text>
        <r>
          <rPr>
            <sz val="8"/>
            <color indexed="81"/>
            <rFont val="Tahoma"/>
            <family val="2"/>
          </rPr>
          <t>Decimal Degrees should be NEGATIVE for Western Hemisphere.</t>
        </r>
      </text>
    </comment>
    <comment ref="D1536" authorId="0" shapeId="0" xr:uid="{3BAB32EA-7113-472F-9A07-C144796BFEF0}">
      <text>
        <r>
          <rPr>
            <sz val="8"/>
            <color indexed="81"/>
            <rFont val="Tahoma"/>
            <family val="2"/>
          </rPr>
          <t xml:space="preserve">Decimal degrees w/minimum 6 numerals. Degrees, Minutes, Seconds are not acceptable.
</t>
        </r>
      </text>
    </comment>
    <comment ref="D1537" authorId="0" shapeId="0" xr:uid="{7D70C109-EB1B-447E-B2DE-2C5FA6D2FD0A}">
      <text>
        <r>
          <rPr>
            <sz val="8"/>
            <color indexed="81"/>
            <rFont val="Tahoma"/>
            <family val="2"/>
          </rPr>
          <t>Decimal Degrees should be NEGATIVE for Western Hemisphere.</t>
        </r>
      </text>
    </comment>
    <comment ref="D1602" authorId="0" shapeId="0" xr:uid="{02AB4CCC-CD9A-4CB0-AFC5-E331B724260C}">
      <text>
        <r>
          <rPr>
            <sz val="8"/>
            <color indexed="81"/>
            <rFont val="Tahoma"/>
            <family val="2"/>
          </rPr>
          <t xml:space="preserve">Decimal degrees w/minimum 6 numerals. Degrees, Minutes, Seconds are not acceptable.
</t>
        </r>
      </text>
    </comment>
    <comment ref="D1603" authorId="0" shapeId="0" xr:uid="{9A3EB708-2AEE-4646-A78B-3FD4D9EA5AD3}">
      <text>
        <r>
          <rPr>
            <sz val="8"/>
            <color indexed="81"/>
            <rFont val="Tahoma"/>
            <family val="2"/>
          </rPr>
          <t>Decimal Degrees should be NEGATIVE for Western Hemisphere.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Adam Rogers</author>
    <author>Daniel Gutman</author>
    <author>Heather Spray</author>
    <author>Jenna Hebert</author>
  </authors>
  <commentList>
    <comment ref="E7" authorId="0" shapeId="0" xr:uid="{55AF9C88-C271-4E8B-A4B5-8D86F44A5D54}">
      <text>
        <r>
          <rPr>
            <sz val="8"/>
            <color indexed="81"/>
            <rFont val="Tahoma"/>
            <family val="2"/>
          </rPr>
          <t>Please indicate if Sponsor is a registered MBE for-profit firm, or could be designated as a BIPOC-led or BIPOC-governed not-for-profit.</t>
        </r>
      </text>
    </comment>
    <comment ref="E9" authorId="0" shapeId="0" xr:uid="{BCB5267D-E0BD-4113-B419-4846DE7F354D}">
      <text>
        <r>
          <rPr>
            <sz val="8"/>
            <color indexed="81"/>
            <rFont val="Tahoma"/>
            <family val="2"/>
          </rPr>
          <t xml:space="preserve">Please indicate if Sponsor is a registered WBE </t>
        </r>
        <r>
          <rPr>
            <b/>
            <sz val="8"/>
            <color indexed="81"/>
            <rFont val="Tahoma"/>
            <family val="2"/>
          </rPr>
          <t>for-profit firm</t>
        </r>
      </text>
    </comment>
    <comment ref="H13" authorId="1" shapeId="0" xr:uid="{E5B5C826-9FCA-46F9-84B1-5239B08FA913}">
      <text>
        <r>
          <rPr>
            <sz val="9"/>
            <color indexed="81"/>
            <rFont val="Tahoma"/>
            <family val="2"/>
          </rPr>
          <t>Please indicate if Primary Sponsor is eligible to be a HUD designated Community Housing Development Organization (CHDO) using the drop down menus in the cells below.
The HUD CHDO checklist should be used to determine eligibility. 
http://www.hud.gov/offices/cpd/affordablehousing/training/web/chdo/characteristics/chdochec.pdf</t>
        </r>
      </text>
    </comment>
    <comment ref="E14" authorId="0" shapeId="0" xr:uid="{9F143091-8A28-49A1-A50B-72AA47E45A02}">
      <text>
        <r>
          <rPr>
            <sz val="8"/>
            <color indexed="81"/>
            <rFont val="Tahoma"/>
            <family val="2"/>
          </rPr>
          <t>Please indicate if Sponsor is a registered MBE for-profit firm, or could be designated as a BIPOC-led or BIPOC-governed not-for-profit.</t>
        </r>
      </text>
    </comment>
    <comment ref="H15" authorId="0" shapeId="0" xr:uid="{4FA8CF1F-3557-4315-B71C-2078638BC4FC}">
      <text>
        <r>
          <rPr>
            <sz val="8"/>
            <color indexed="81"/>
            <rFont val="Tahoma"/>
            <family val="2"/>
          </rPr>
          <t>Please indicate if Sponsor is a registered MBE for-profit firm, or could be designated as a BIPOC-led or BIPOC-governed not-for-profit.</t>
        </r>
      </text>
    </comment>
    <comment ref="E16" authorId="0" shapeId="0" xr:uid="{F608F207-DFF9-4EC0-84AB-9EF44467463D}">
      <text>
        <r>
          <rPr>
            <sz val="8"/>
            <color indexed="81"/>
            <rFont val="Tahoma"/>
            <family val="2"/>
          </rPr>
          <t xml:space="preserve">Please indicate if Sponsor is a registered WBE </t>
        </r>
        <r>
          <rPr>
            <b/>
            <sz val="8"/>
            <color indexed="81"/>
            <rFont val="Tahoma"/>
            <family val="2"/>
          </rPr>
          <t>for-profit firm</t>
        </r>
      </text>
    </comment>
    <comment ref="H17" authorId="0" shapeId="0" xr:uid="{0102C8AE-93A4-4559-9618-9021E477CAC7}">
      <text>
        <r>
          <rPr>
            <sz val="8"/>
            <color indexed="81"/>
            <rFont val="Tahoma"/>
            <family val="2"/>
          </rPr>
          <t xml:space="preserve">Please indicate if Sponsor is a registered WBE </t>
        </r>
        <r>
          <rPr>
            <b/>
            <sz val="8"/>
            <color indexed="81"/>
            <rFont val="Tahoma"/>
            <family val="2"/>
          </rPr>
          <t>for-profit firm</t>
        </r>
      </text>
    </comment>
    <comment ref="H20" authorId="1" shapeId="0" xr:uid="{009D2D0D-9CE5-4F27-B4DB-B3E6F85F064A}">
      <text>
        <r>
          <rPr>
            <sz val="9"/>
            <color indexed="81"/>
            <rFont val="Tahoma"/>
            <family val="2"/>
          </rPr>
          <t>Please indicate if Primary Sponsor is eligible to be a HUD designated Community Housing Development Organization (CHDO) using the drop down menus in the cells below.
The HUD CHDO checklist should be used to determine eligibility. 
http://www.hud.gov/offices/cpd/affordablehousing/training/web/chdo/characteristics/chdochec.pdf</t>
        </r>
      </text>
    </comment>
    <comment ref="E21" authorId="0" shapeId="0" xr:uid="{B907D312-EF86-4396-8BBF-76CE4635A018}">
      <text>
        <r>
          <rPr>
            <sz val="8"/>
            <color indexed="81"/>
            <rFont val="Tahoma"/>
            <family val="2"/>
          </rPr>
          <t>Please indicate if Sponsor is a registered MBE for-profit firm, or could be designated as a BIPOC-led or BIPOC-governed not-for-profit.</t>
        </r>
      </text>
    </comment>
    <comment ref="H22" authorId="0" shapeId="0" xr:uid="{BAA6A543-BC53-4439-89B0-7369AF7479CB}">
      <text>
        <r>
          <rPr>
            <sz val="8"/>
            <color indexed="81"/>
            <rFont val="Tahoma"/>
            <family val="2"/>
          </rPr>
          <t>Please indicate if Sponsor is a registered MBE for-profit firm, or could be designated as a BIPOC-led or BIPOC-governed not-for-profit.</t>
        </r>
      </text>
    </comment>
    <comment ref="E23" authorId="0" shapeId="0" xr:uid="{359D3CC3-DB7D-41B1-B7B1-74127985E10F}">
      <text>
        <r>
          <rPr>
            <sz val="8"/>
            <color indexed="81"/>
            <rFont val="Tahoma"/>
            <family val="2"/>
          </rPr>
          <t xml:space="preserve">Please indicate if Sponsor is a registered WBE </t>
        </r>
        <r>
          <rPr>
            <b/>
            <sz val="8"/>
            <color indexed="81"/>
            <rFont val="Tahoma"/>
            <family val="2"/>
          </rPr>
          <t>for-profit firm</t>
        </r>
      </text>
    </comment>
    <comment ref="H24" authorId="0" shapeId="0" xr:uid="{9CDE2E54-E6E8-4DCA-808E-D61FF98F78D0}">
      <text>
        <r>
          <rPr>
            <sz val="8"/>
            <color indexed="81"/>
            <rFont val="Tahoma"/>
            <family val="2"/>
          </rPr>
          <t xml:space="preserve">Please indicate if Sponsor is a registered WBE </t>
        </r>
        <r>
          <rPr>
            <b/>
            <sz val="8"/>
            <color indexed="81"/>
            <rFont val="Tahoma"/>
            <family val="2"/>
          </rPr>
          <t>for-profit firm</t>
        </r>
      </text>
    </comment>
    <comment ref="H27" authorId="1" shapeId="0" xr:uid="{18A4EE1B-BA1C-474D-9A82-D57D3DD4CE7B}">
      <text>
        <r>
          <rPr>
            <sz val="9"/>
            <color indexed="81"/>
            <rFont val="Tahoma"/>
            <family val="2"/>
          </rPr>
          <t>Please indicate if Primary Sponsor is eligible to be a HUD designated Community Housing Development Organization (CHDO) using the drop down menus in the cells below.
The HUD CHDO checklist should be used to determine eligibility. 
http://www.hud.gov/offices/cpd/affordablehousing/training/web/chdo/characteristics/chdochec.pdf</t>
        </r>
      </text>
    </comment>
    <comment ref="H29" authorId="0" shapeId="0" xr:uid="{D4F8A0A5-87A0-47A5-8E66-20FBA555BD21}">
      <text>
        <r>
          <rPr>
            <sz val="8"/>
            <color indexed="81"/>
            <rFont val="Tahoma"/>
            <family val="2"/>
          </rPr>
          <t>Please indicate if Sponsor is a registered MBE for-profit firm, or could be designated as a BIPOC-led or BIPOC-governed not-for-profit.</t>
        </r>
      </text>
    </comment>
    <comment ref="H31" authorId="0" shapeId="0" xr:uid="{800C1AB0-CE3C-4DDA-BC85-6FD1D1B27996}">
      <text>
        <r>
          <rPr>
            <sz val="8"/>
            <color indexed="81"/>
            <rFont val="Tahoma"/>
            <family val="2"/>
          </rPr>
          <t xml:space="preserve">Please indicate if Sponsor is a registered WBE </t>
        </r>
        <r>
          <rPr>
            <b/>
            <sz val="8"/>
            <color indexed="81"/>
            <rFont val="Tahoma"/>
            <family val="2"/>
          </rPr>
          <t>for-profit firm</t>
        </r>
      </text>
    </comment>
    <comment ref="H34" authorId="1" shapeId="0" xr:uid="{828A3E9D-96F4-456D-9A31-06B7B00C78AA}">
      <text>
        <r>
          <rPr>
            <sz val="9"/>
            <color indexed="81"/>
            <rFont val="Tahoma"/>
            <family val="2"/>
          </rPr>
          <t>Please indicate if Primary Sponsor is eligible to be a HUD designated Community Housing Development Organization (CHDO) using the drop down menus in the cells below.
The HUD CHDO checklist should be used to determine eligibility. 
http://www.hud.gov/offices/cpd/affordablehousing/training/web/chdo/characteristics/chdochec.pdf</t>
        </r>
      </text>
    </comment>
    <comment ref="H36" authorId="0" shapeId="0" xr:uid="{F4774999-F172-49D6-B764-308DE409461F}">
      <text>
        <r>
          <rPr>
            <sz val="8"/>
            <color indexed="81"/>
            <rFont val="Tahoma"/>
            <family val="2"/>
          </rPr>
          <t>Please indicate if Sponsor is a registered MBE for-profit firm, or could be designated as a BIPOC-led or BIPOC-governed not-for-profit.</t>
        </r>
      </text>
    </comment>
    <comment ref="H38" authorId="0" shapeId="0" xr:uid="{1B1A0528-66A7-4584-B8A4-4AEAFE908ACE}">
      <text>
        <r>
          <rPr>
            <sz val="8"/>
            <color indexed="81"/>
            <rFont val="Tahoma"/>
            <family val="2"/>
          </rPr>
          <t xml:space="preserve">Please indicate if Sponsor is a registered WBE </t>
        </r>
        <r>
          <rPr>
            <b/>
            <sz val="8"/>
            <color indexed="81"/>
            <rFont val="Tahoma"/>
            <family val="2"/>
          </rPr>
          <t>for-profit firm</t>
        </r>
      </text>
    </comment>
    <comment ref="F42" authorId="2" shapeId="0" xr:uid="{F3027029-19BA-4518-9CB9-56F68B7BD63C}">
      <text>
        <r>
          <rPr>
            <sz val="9"/>
            <color indexed="81"/>
            <rFont val="Tahoma"/>
            <family val="2"/>
          </rPr>
          <t>Insert Service Proivder for projects pursuing the PSH scoring track</t>
        </r>
      </text>
    </comment>
    <comment ref="H48" authorId="1" shapeId="0" xr:uid="{33432EA0-C622-4FA6-A323-D33F20BF93CC}">
      <text>
        <r>
          <rPr>
            <sz val="9"/>
            <color indexed="81"/>
            <rFont val="Tahoma"/>
            <family val="2"/>
          </rPr>
          <t>Please indicate if Primary Sponsor is eligible to be a HUD designated Community Housing Development Organization (CHDO) using the drop down menus in the cells below.
The HUD CHDO checklist should be used to determine eligibility. 
http://www.hud.gov/offices/cpd/affordablehousing/training/web/chdo/characteristics/chdochec.pdf</t>
        </r>
      </text>
    </comment>
    <comment ref="F49" authorId="3" shapeId="0" xr:uid="{E926801C-63D9-46F7-BB87-7A61F56B6B61}">
      <text>
        <r>
          <rPr>
            <sz val="9"/>
            <color indexed="81"/>
            <rFont val="Tahoma"/>
            <family val="2"/>
          </rPr>
          <t>Insert Not-For-Profit Sponsor for IAHTC developments.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B7" authorId="0" shapeId="0" xr:uid="{358247FE-4F0A-4C60-B278-DA26163E3F2A}">
      <text>
        <r>
          <rPr>
            <sz val="8"/>
            <color indexed="81"/>
            <rFont val="Tahoma"/>
            <family val="2"/>
          </rPr>
          <t>Indicate 15%, 30%, 50%, etc., through drop down menu in cells below
If the actual % AMI restriction is not available, select the next highest-- i.e.. Select 50% for a 40% unit and 30% for a 15% unit.</t>
        </r>
      </text>
    </comment>
    <comment ref="C7" authorId="0" shapeId="0" xr:uid="{10917E2F-A385-4CEA-8E07-6481DD301BEC}">
      <text>
        <r>
          <rPr>
            <sz val="8"/>
            <color indexed="81"/>
            <rFont val="Tahoma"/>
            <family val="2"/>
          </rPr>
          <t>Indicate Studio, One, Two, etc. through drop-down menu in cells below</t>
        </r>
      </text>
    </comment>
    <comment ref="E7" authorId="0" shapeId="0" xr:uid="{B818886E-BF03-48F8-B5B6-00A107A74810}">
      <text>
        <r>
          <rPr>
            <sz val="8"/>
            <color indexed="81"/>
            <rFont val="Tahoma"/>
            <family val="2"/>
          </rPr>
          <t>Select "Yes" to indicate unit(s) that are currently occupied through drop down menu in cells below</t>
        </r>
      </text>
    </comment>
    <comment ref="G7" authorId="0" shapeId="0" xr:uid="{9385E4C6-15AE-4851-B81D-8D8BC9422D20}">
      <text>
        <r>
          <rPr>
            <sz val="8"/>
            <color indexed="81"/>
            <rFont val="Tahoma"/>
            <family val="2"/>
          </rPr>
          <t>Select "Yes" to indicate units for which there is a preference for Permanent Supportive Housing Populations through drop down menu in cells below</t>
        </r>
      </text>
    </comment>
    <comment ref="H7" authorId="0" shapeId="0" xr:uid="{54A9C10A-7DA1-40E6-8904-36CF9001DB61}">
      <text>
        <r>
          <rPr>
            <sz val="8"/>
            <color indexed="81"/>
            <rFont val="Tahoma"/>
            <family val="2"/>
          </rPr>
          <t>Select "Yes" to indicate unit(s) with rental assistance through drop down menu in cells below</t>
        </r>
      </text>
    </comment>
    <comment ref="I7" authorId="0" shapeId="0" xr:uid="{B7C47E16-DB50-48A4-99CC-FE83216C1E79}">
      <text>
        <r>
          <rPr>
            <sz val="8"/>
            <color indexed="81"/>
            <rFont val="Tahoma"/>
            <family val="2"/>
          </rPr>
          <t>Indicate the rental assistance program if there are rental assisted units</t>
        </r>
      </text>
    </comment>
    <comment ref="J7" authorId="0" shapeId="0" xr:uid="{0537D0AE-045B-409B-937C-B0F75B9D32FE}">
      <text>
        <r>
          <rPr>
            <sz val="8"/>
            <color indexed="81"/>
            <rFont val="Tahoma"/>
            <family val="2"/>
          </rPr>
          <t>Indicate 1, 2, 3, etc. year terms through drop-down menu in cells below.  For partial years, round down.</t>
        </r>
      </text>
    </comment>
    <comment ref="L7" authorId="0" shapeId="0" xr:uid="{5DE26120-FCC6-46F3-B925-882B77AD86DA}">
      <text>
        <r>
          <rPr>
            <sz val="8"/>
            <color indexed="81"/>
            <rFont val="Tahoma"/>
            <family val="2"/>
          </rPr>
          <t>Indicate 15%, 30%, 50%, etc., through drop down menu in cells below
If the actual % AMI restriction is not available, select the next highest-- i.e.. Select 50% for a 40% unit and 30% for a 15% unit.</t>
        </r>
      </text>
    </comment>
    <comment ref="M7" authorId="0" shapeId="0" xr:uid="{143989E4-15AA-410B-8F2C-133269F9EDD6}">
      <text>
        <r>
          <rPr>
            <sz val="8"/>
            <color indexed="81"/>
            <rFont val="Tahoma"/>
            <family val="2"/>
          </rPr>
          <t>Indicate Studio, One, Two, etc. through drop-down menu in cells below</t>
        </r>
      </text>
    </comment>
    <comment ref="O7" authorId="0" shapeId="0" xr:uid="{244F8766-0E12-4F26-A346-FF7CD30E6484}">
      <text>
        <r>
          <rPr>
            <sz val="8"/>
            <color indexed="81"/>
            <rFont val="Tahoma"/>
            <family val="2"/>
          </rPr>
          <t>Select "Yes" to indicate unit(s) that are currently occupied through drop down menu in cells below</t>
        </r>
      </text>
    </comment>
    <comment ref="Q7" authorId="0" shapeId="0" xr:uid="{C91667E8-213B-44D5-9165-584AD6538495}">
      <text>
        <r>
          <rPr>
            <sz val="8"/>
            <color indexed="81"/>
            <rFont val="Tahoma"/>
            <family val="2"/>
          </rPr>
          <t>Select "Yes" to indicate units for which there is a preference for Permanent Supportive Housing Populations (inclusive of units that will be designated for the Statewide Referral Network) through drop down menu in cells below</t>
        </r>
      </text>
    </comment>
    <comment ref="R7" authorId="0" shapeId="0" xr:uid="{78477614-1D02-436D-8600-E3A3152B0278}">
      <text>
        <r>
          <rPr>
            <sz val="8"/>
            <color indexed="81"/>
            <rFont val="Tahoma"/>
            <family val="2"/>
          </rPr>
          <t>Select "Yes" to indicate unit(s) with rental assistance through drop down menu in cells below</t>
        </r>
      </text>
    </comment>
    <comment ref="S7" authorId="0" shapeId="0" xr:uid="{3500BAC7-E12B-4B85-BA97-EF51B7EBA654}">
      <text>
        <r>
          <rPr>
            <sz val="8"/>
            <color indexed="81"/>
            <rFont val="Tahoma"/>
            <family val="2"/>
          </rPr>
          <t xml:space="preserve">Indicate the rental assistance program if there are rental assisted units
</t>
        </r>
      </text>
    </comment>
    <comment ref="T7" authorId="0" shapeId="0" xr:uid="{B867E887-5798-4378-B83A-CA522F7B38C7}">
      <text>
        <r>
          <rPr>
            <sz val="8"/>
            <color indexed="81"/>
            <rFont val="Tahoma"/>
            <family val="2"/>
          </rPr>
          <t>Indicate 1, 2, 3, etc. year terms through drop-down menu in cells below.  For partial years, round down.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Heather Spray</author>
    <author>Ssocall</author>
    <author>arogers</author>
    <author>Nick Carney</author>
    <author>Adam Rogers</author>
    <author>Daniel Gutman</author>
  </authors>
  <commentList>
    <comment ref="D15" authorId="0" shapeId="0" xr:uid="{FDD8B9BD-2994-4F78-89F1-11EAE9D1E93B}">
      <text>
        <r>
          <rPr>
            <sz val="8"/>
            <color indexed="81"/>
            <rFont val="Tahoma"/>
            <family val="2"/>
          </rPr>
          <t>Ensure General Conditions, Contractor Overhead, and Contractor Profit are included in the hard cost estimate.</t>
        </r>
      </text>
    </comment>
    <comment ref="D16" authorId="0" shapeId="0" xr:uid="{9B261959-94A7-4BF4-AB88-0B5E25637203}">
      <text>
        <r>
          <rPr>
            <sz val="8"/>
            <color indexed="81"/>
            <rFont val="Tahoma"/>
            <family val="2"/>
          </rPr>
          <t>Ensure General Conditions, Contractor Overhead, and Contractor Profit are included in the hard cost estimate.</t>
        </r>
      </text>
    </comment>
    <comment ref="E20" authorId="1" shapeId="0" xr:uid="{90C046FB-485B-4C28-8920-DC0832C3A402}">
      <text>
        <r>
          <rPr>
            <sz val="8"/>
            <color indexed="81"/>
            <rFont val="Tahoma"/>
            <family val="2"/>
          </rPr>
          <t>10% of trade payments and site work for rehab Projects; 5% of trade payments and site work for new construction Projects</t>
        </r>
      </text>
    </comment>
    <comment ref="L20" authorId="2" shapeId="0" xr:uid="{19701FB0-B3E2-4238-A9F2-61568BCD88B1}">
      <text>
        <r>
          <rPr>
            <sz val="8"/>
            <color indexed="81"/>
            <rFont val="Tahoma"/>
            <family val="2"/>
          </rPr>
          <t>Low-Income Housing Tax Credits (LIHTC), Illinois Affordable Housing Tax Credits (IAHTC), Historic Tax Credits (HTC), etc.</t>
        </r>
      </text>
    </comment>
    <comment ref="D31" authorId="0" shapeId="0" xr:uid="{763CB9A3-625C-47E5-856B-0D7FB0590FFD}">
      <text>
        <r>
          <rPr>
            <sz val="8"/>
            <color indexed="81"/>
            <rFont val="Tahoma"/>
            <family val="2"/>
          </rPr>
          <t>To include residential, commercial, and service space</t>
        </r>
      </text>
    </comment>
    <comment ref="G31" authorId="0" shapeId="0" xr:uid="{293B6696-7847-4BB9-BBAA-AC3FE2761E9D}">
      <text>
        <r>
          <rPr>
            <sz val="8"/>
            <color indexed="81"/>
            <rFont val="Tahoma"/>
            <family val="2"/>
          </rPr>
          <t>Refer to the Underwriting Guide to determine Green Certification level. NCS Projects should select Base.</t>
        </r>
      </text>
    </comment>
    <comment ref="L48" authorId="3" shapeId="0" xr:uid="{F6764953-12F1-4005-98CC-D1FAF16EB79D}">
      <text>
        <r>
          <rPr>
            <sz val="8"/>
            <color indexed="81"/>
            <rFont val="Tahoma"/>
            <family val="2"/>
          </rPr>
          <t>Low-Income Housing Tax Credits (LIHTC), Illinois Affordable Housing Tax Credits (IAHTC), Historic Tax Credits (HTC), etc.</t>
        </r>
        <r>
          <rPr>
            <sz val="9"/>
            <color indexed="81"/>
            <rFont val="Tahoma"/>
            <family val="2"/>
          </rPr>
          <t xml:space="preserve">
</t>
        </r>
      </text>
    </comment>
    <comment ref="K56" authorId="4" shapeId="0" xr:uid="{52FC01D2-089A-4944-B196-43005D0D89ED}">
      <text>
        <r>
          <rPr>
            <sz val="8"/>
            <color indexed="81"/>
            <rFont val="Tahoma"/>
            <family val="2"/>
          </rPr>
          <t xml:space="preserve">Do not enter a deferred developer fee as a source above.  Deferred developer fee is automatically calculated as the difference between total project sources and uses
</t>
        </r>
      </text>
    </comment>
    <comment ref="M56" authorId="5" shapeId="0" xr:uid="{873B54B5-8709-44F8-934F-0645FACBEDD2}">
      <text>
        <r>
          <rPr>
            <sz val="8"/>
            <color indexed="81"/>
            <rFont val="Tahoma"/>
            <family val="2"/>
          </rPr>
          <t>Automatically calculated as the lesser of 25% of Developer Fee. Manual adjustment is allowed.</t>
        </r>
      </text>
    </comment>
    <comment ref="K57" authorId="4" shapeId="0" xr:uid="{0AAE5565-576B-4661-AC93-D6CBECCA710A}">
      <text>
        <r>
          <rPr>
            <b/>
            <sz val="8"/>
            <color indexed="81"/>
            <rFont val="Tahoma"/>
            <family val="2"/>
          </rPr>
          <t xml:space="preserve">Do not list a Financial Gap or IHDA Soft Fund Request as a Project Source above. </t>
        </r>
        <r>
          <rPr>
            <sz val="8"/>
            <color indexed="81"/>
            <rFont val="Tahoma"/>
            <family val="2"/>
          </rPr>
          <t xml:space="preserve">The Financial Gap is automatically calculated as the difference between total project sources and uses. Any sources that have not received a conditional commitment should be reflected in this number including IHDA soft fund requests such as HOME, Trust Fund, FAF, CDBG, or a discretionary LIHTC boost for 9% LIHTC applications. All soft fund requests that have a below Market Interest Rate must include a written request to the Authority as outlined in the Underwriting Standards Guide.
</t>
        </r>
      </text>
    </comment>
    <comment ref="L63" authorId="3" shapeId="0" xr:uid="{99F01D27-96A5-4C6D-95D3-0FF028F7219F}">
      <text>
        <r>
          <rPr>
            <b/>
            <sz val="8"/>
            <color indexed="81"/>
            <rFont val="Tahoma"/>
            <family val="2"/>
          </rPr>
          <t>Do not list a Financial Gap or IHDA Soft Fund Request as a Project Source above.</t>
        </r>
        <r>
          <rPr>
            <sz val="8"/>
            <color indexed="81"/>
            <rFont val="Tahoma"/>
            <family val="2"/>
          </rPr>
          <t xml:space="preserve"> The Financial Gap is automatically calculated as the difference between total project sources and uses. Any sources that have not received a conditional commitment should be reflected in this number including IHDA soft fund requests such as HOME, Trust Fund, FAF, CDBG, or a discretionary LIHTC boost for 9% LIHTC applications. All soft fund requests that have a below Market Interest Rate must include a written request to the Authority as outlined in the Underwriting Standards Guide.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Heather Spray</author>
  </authors>
  <commentList>
    <comment ref="C7" authorId="0" shapeId="0" xr:uid="{22EC40CE-98F7-4A0F-885F-AA8FEC4715BF}">
      <text>
        <r>
          <rPr>
            <sz val="8"/>
            <color indexed="81"/>
            <rFont val="Tahoma"/>
            <family val="2"/>
          </rPr>
          <t>6% for elderly
8% for non-elderly
10% for PSH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Beto Sanchez</author>
  </authors>
  <commentList>
    <comment ref="C4" authorId="0" shapeId="0" xr:uid="{00000000-0006-0000-0F00-000002000000}">
      <text>
        <r>
          <rPr>
            <sz val="9"/>
            <color indexed="81"/>
            <rFont val="Tahoma"/>
            <family val="2"/>
          </rPr>
          <t xml:space="preserve">Please enter the date of the meeting or the date the version was updated.
</t>
        </r>
      </text>
    </comment>
    <comment ref="B11" authorId="0" shapeId="0" xr:uid="{00000000-0006-0000-0F00-000003000000}">
      <text>
        <r>
          <rPr>
            <sz val="9"/>
            <color indexed="81"/>
            <rFont val="Tahoma"/>
            <family val="2"/>
          </rPr>
          <t xml:space="preserve">Please include the 4 digit postal code as part of zip code on the C_Addresses tab for each address.  The entry on the C_Addresses tab will filter through to this section of the Summary.
 </t>
        </r>
      </text>
    </comment>
    <comment ref="F16" authorId="0" shapeId="0" xr:uid="{00000000-0006-0000-0F00-000004000000}">
      <text>
        <r>
          <rPr>
            <sz val="9"/>
            <color indexed="81"/>
            <rFont val="Tahoma"/>
            <family val="2"/>
          </rPr>
          <t>This formula in this section will only pull the Chicago Community Area for the Primary Address.  If there are multiple Chicago Community Areas, Please list them all in this section.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Nick Carney</author>
  </authors>
  <commentList>
    <comment ref="E96" authorId="0" shapeId="0" xr:uid="{B032C46F-0DD1-4D61-9702-C774FA285B29}">
      <text>
        <r>
          <rPr>
            <sz val="8"/>
            <color indexed="81"/>
            <rFont val="Tahoma"/>
            <family val="2"/>
          </rPr>
          <t>Hide the Acquisition Price and Use section if not a Related-Party Acquisition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<sst xmlns="http://schemas.openxmlformats.org/spreadsheetml/2006/main" count="3272" uniqueCount="1056">
  <si>
    <t>Total</t>
  </si>
  <si>
    <t>Raise Rate</t>
  </si>
  <si>
    <t>Allocation</t>
  </si>
  <si>
    <t>Amount</t>
  </si>
  <si>
    <t>Type</t>
  </si>
  <si>
    <t>Equity</t>
  </si>
  <si>
    <t>Grants</t>
  </si>
  <si>
    <t>Annual D/S</t>
  </si>
  <si>
    <t>Rate</t>
  </si>
  <si>
    <t>Debt</t>
  </si>
  <si>
    <t>Underwriting</t>
  </si>
  <si>
    <t>Permanent Sources</t>
  </si>
  <si>
    <t>Construction Period Sources</t>
  </si>
  <si>
    <t>Other</t>
  </si>
  <si>
    <t>Reserves</t>
  </si>
  <si>
    <t>Syndication</t>
  </si>
  <si>
    <t>Developer Fee</t>
  </si>
  <si>
    <t>Construction Contingency</t>
  </si>
  <si>
    <t>Building</t>
  </si>
  <si>
    <t>Acquisition</t>
  </si>
  <si>
    <t>Land</t>
  </si>
  <si>
    <t>Comments</t>
  </si>
  <si>
    <t>Description</t>
  </si>
  <si>
    <t>Units</t>
  </si>
  <si>
    <t>% AMI</t>
  </si>
  <si>
    <t>Per Unit</t>
  </si>
  <si>
    <t>Subtotal</t>
  </si>
  <si>
    <t>Elevator</t>
  </si>
  <si>
    <t>Hard Costs</t>
  </si>
  <si>
    <t>Soft Costs</t>
  </si>
  <si>
    <t>Contingency</t>
  </si>
  <si>
    <t>Grand Total</t>
  </si>
  <si>
    <t>Construction</t>
  </si>
  <si>
    <t>%</t>
  </si>
  <si>
    <t>of Total Developer Fee</t>
  </si>
  <si>
    <t>Deferred Developer Fee</t>
  </si>
  <si>
    <t>2nd</t>
  </si>
  <si>
    <t>1st</t>
  </si>
  <si>
    <t>Status</t>
  </si>
  <si>
    <t>Property Manager:</t>
  </si>
  <si>
    <t>General Contractor:</t>
  </si>
  <si>
    <t>Sponsor:</t>
  </si>
  <si>
    <t>DEVELOPMENT TEAM</t>
  </si>
  <si>
    <t>Market:</t>
  </si>
  <si>
    <t>80% AMI:</t>
  </si>
  <si>
    <t>60% AMI:</t>
  </si>
  <si>
    <t>40% AMI:</t>
  </si>
  <si>
    <t>30% AMI:</t>
  </si>
  <si>
    <t>County:</t>
  </si>
  <si>
    <t>Population:</t>
  </si>
  <si>
    <t>Project Name:</t>
  </si>
  <si>
    <t>Project Number (PID):</t>
  </si>
  <si>
    <t>DEVELOPMENT OVERVIEW</t>
  </si>
  <si>
    <t>Net Cent Raise</t>
  </si>
  <si>
    <t>4th</t>
  </si>
  <si>
    <t>3rd</t>
  </si>
  <si>
    <t>D/S Pmt.</t>
  </si>
  <si>
    <t xml:space="preserve">Rate </t>
  </si>
  <si>
    <t xml:space="preserve">Period </t>
  </si>
  <si>
    <t xml:space="preserve">Term </t>
  </si>
  <si>
    <t xml:space="preserve">Amount </t>
  </si>
  <si>
    <t xml:space="preserve">Annual </t>
  </si>
  <si>
    <t xml:space="preserve">Amort. </t>
  </si>
  <si>
    <t xml:space="preserve">Loan </t>
  </si>
  <si>
    <t>Financing</t>
  </si>
  <si>
    <t>FINANCIAL SUMMARY</t>
  </si>
  <si>
    <t>Seller:</t>
  </si>
  <si>
    <t>Closing</t>
  </si>
  <si>
    <t>Loan Committee</t>
  </si>
  <si>
    <t>Application Received</t>
  </si>
  <si>
    <t>Attorney:</t>
  </si>
  <si>
    <t>Development Officer:</t>
  </si>
  <si>
    <t>=</t>
  </si>
  <si>
    <t/>
  </si>
  <si>
    <t>-</t>
  </si>
  <si>
    <t>50% AMI:</t>
  </si>
  <si>
    <t>UNIT RENT SCHEDULE &amp; AFFORDABILITY</t>
  </si>
  <si>
    <t>5th</t>
  </si>
  <si>
    <t>City of Chicago</t>
  </si>
  <si>
    <t>Construction Type:</t>
  </si>
  <si>
    <t>Rehabilitation</t>
  </si>
  <si>
    <t>Non-Elderly</t>
  </si>
  <si>
    <t>Total Units:</t>
  </si>
  <si>
    <t>Other Metro</t>
  </si>
  <si>
    <t>Non Metro</t>
  </si>
  <si>
    <t>N/A</t>
  </si>
  <si>
    <t>New Construction</t>
  </si>
  <si>
    <t>New Construction / Rehabilitation</t>
  </si>
  <si>
    <t>Population</t>
  </si>
  <si>
    <t>15% AMI:</t>
  </si>
  <si>
    <t>HOME Building Type</t>
  </si>
  <si>
    <t>Non-Elevator</t>
  </si>
  <si>
    <t>Total Units</t>
  </si>
  <si>
    <t>No Information</t>
  </si>
  <si>
    <t>Letter of Interest</t>
  </si>
  <si>
    <t>Existing</t>
  </si>
  <si>
    <t>Application Complete</t>
  </si>
  <si>
    <t>Advisory Commission</t>
  </si>
  <si>
    <t>Board</t>
  </si>
  <si>
    <t>Development Team</t>
  </si>
  <si>
    <t>Owner:</t>
  </si>
  <si>
    <t>Architect:</t>
  </si>
  <si>
    <t>Syndicator:</t>
  </si>
  <si>
    <t>Guarantor:</t>
  </si>
  <si>
    <t>Peer Review</t>
  </si>
  <si>
    <t>Financing Status</t>
  </si>
  <si>
    <t>Experience Status</t>
  </si>
  <si>
    <t>Application Pending</t>
  </si>
  <si>
    <t>Application Approved</t>
  </si>
  <si>
    <t>Under Construction</t>
  </si>
  <si>
    <t>Complete</t>
  </si>
  <si>
    <t>Approved</t>
  </si>
  <si>
    <t>Committed</t>
  </si>
  <si>
    <t>Will Apply</t>
  </si>
  <si>
    <t>Bedrooms</t>
  </si>
  <si>
    <t>Project Description</t>
  </si>
  <si>
    <t>IHDA Resources</t>
  </si>
  <si>
    <t>IAHTC</t>
  </si>
  <si>
    <t>Build Illinois Bond</t>
  </si>
  <si>
    <t>Approval Threshold</t>
  </si>
  <si>
    <t>Targeted Units</t>
  </si>
  <si>
    <t>Non-Targeted Units</t>
  </si>
  <si>
    <t>Summary Version</t>
  </si>
  <si>
    <t>Deficiency</t>
  </si>
  <si>
    <t>No documentation</t>
  </si>
  <si>
    <t>Incomplete documentation</t>
  </si>
  <si>
    <t>Incorrect documentation</t>
  </si>
  <si>
    <t>10% at 30% AMI</t>
  </si>
  <si>
    <t>20% at 30% AMI</t>
  </si>
  <si>
    <t>25% at 30% AMI</t>
  </si>
  <si>
    <t>50% or more</t>
  </si>
  <si>
    <t>Timeline Status</t>
  </si>
  <si>
    <t>Consultant:</t>
  </si>
  <si>
    <t>Not eligible</t>
  </si>
  <si>
    <t>Primary Address:</t>
  </si>
  <si>
    <t>Not Applicable</t>
  </si>
  <si>
    <t>Tax Exempt Bonds</t>
  </si>
  <si>
    <t>No</t>
  </si>
  <si>
    <t>Phone:</t>
  </si>
  <si>
    <t>Email:</t>
  </si>
  <si>
    <t>Total Permanent Sources</t>
  </si>
  <si>
    <t>1. Rogers Park</t>
  </si>
  <si>
    <t>2. West Ridge</t>
  </si>
  <si>
    <t>3. Uptown</t>
  </si>
  <si>
    <t>4. Lincoln Square</t>
  </si>
  <si>
    <t>5. North Center</t>
  </si>
  <si>
    <t>6. Lake View</t>
  </si>
  <si>
    <t>7. Lincoln Park</t>
  </si>
  <si>
    <t>8. Near North Side</t>
  </si>
  <si>
    <t>9. Edison Park</t>
  </si>
  <si>
    <t>10. Norwood Park</t>
  </si>
  <si>
    <t>11. Jefferson Park</t>
  </si>
  <si>
    <t>12. Forest Glen</t>
  </si>
  <si>
    <t>13. North Park</t>
  </si>
  <si>
    <t>14. Albany Park</t>
  </si>
  <si>
    <t>15. Portage Park</t>
  </si>
  <si>
    <t>16. Irving Park</t>
  </si>
  <si>
    <t>17. Dunning</t>
  </si>
  <si>
    <t>18. Montclare</t>
  </si>
  <si>
    <t>19. Belmont Cragin</t>
  </si>
  <si>
    <t>20. Hermosa</t>
  </si>
  <si>
    <t>21. Avondale</t>
  </si>
  <si>
    <t>22. Logan Square</t>
  </si>
  <si>
    <t>23. Humboldt Park</t>
  </si>
  <si>
    <t>24. West Town</t>
  </si>
  <si>
    <t>25. Austin</t>
  </si>
  <si>
    <t>26. West Garfield Park</t>
  </si>
  <si>
    <t>27. East Garfield Park</t>
  </si>
  <si>
    <t>28. Near West Side</t>
  </si>
  <si>
    <t>29. North Lawndale</t>
  </si>
  <si>
    <t>30. South Lawndale</t>
  </si>
  <si>
    <t>31. Lower West Side</t>
  </si>
  <si>
    <t>32. Loop</t>
  </si>
  <si>
    <t>33. Near South Side</t>
  </si>
  <si>
    <t>34. Armour Square</t>
  </si>
  <si>
    <t>35. Douglas</t>
  </si>
  <si>
    <t>36. Oakland</t>
  </si>
  <si>
    <t>37. Fuller Park</t>
  </si>
  <si>
    <t>38. Grand Boulevard</t>
  </si>
  <si>
    <t>39. Kenwood</t>
  </si>
  <si>
    <t>40. Washington Park</t>
  </si>
  <si>
    <t>41. Hyde Park</t>
  </si>
  <si>
    <t>42. Woodlawn</t>
  </si>
  <si>
    <t>Chicago Community Area:</t>
  </si>
  <si>
    <t>43. South Shore</t>
  </si>
  <si>
    <t>44. Chatham</t>
  </si>
  <si>
    <t>45. Avalon Park</t>
  </si>
  <si>
    <t>46. South Chicago</t>
  </si>
  <si>
    <t>47. Burnside</t>
  </si>
  <si>
    <t>48. Calumet Heights</t>
  </si>
  <si>
    <t>49. Roseland</t>
  </si>
  <si>
    <t>50. Pullman</t>
  </si>
  <si>
    <t>51. South Deering</t>
  </si>
  <si>
    <t>52. East Side</t>
  </si>
  <si>
    <t>53. West Pullman</t>
  </si>
  <si>
    <t>54. Riverdale</t>
  </si>
  <si>
    <t>55. Hegewisch</t>
  </si>
  <si>
    <t>56. Garfield Ridge</t>
  </si>
  <si>
    <t>57. Archer Heights</t>
  </si>
  <si>
    <t>58. Brighton Park</t>
  </si>
  <si>
    <t>59. McKinley Park</t>
  </si>
  <si>
    <t>60. Bridgeport</t>
  </si>
  <si>
    <t>61. New City</t>
  </si>
  <si>
    <t>62. West Elsdon</t>
  </si>
  <si>
    <t>63. Gage Park</t>
  </si>
  <si>
    <t>64. Clearing</t>
  </si>
  <si>
    <t>65. West Lawn</t>
  </si>
  <si>
    <t>66. Chicago Lawn</t>
  </si>
  <si>
    <t>67. West Englewood</t>
  </si>
  <si>
    <t>68. Englewood</t>
  </si>
  <si>
    <t>69. Greater Grand Crossing</t>
  </si>
  <si>
    <t>70. Ashburn</t>
  </si>
  <si>
    <t>71. Auburn Gresham</t>
  </si>
  <si>
    <t>72. Beverly</t>
  </si>
  <si>
    <t>73. Washington Heights</t>
  </si>
  <si>
    <t>74. Mount Greenwood</t>
  </si>
  <si>
    <t>75. Morgan Park</t>
  </si>
  <si>
    <t>76. O'Hare</t>
  </si>
  <si>
    <t>77. Edgewater</t>
  </si>
  <si>
    <t>Interest Rate</t>
  </si>
  <si>
    <t>Lien Position</t>
  </si>
  <si>
    <t>Cost</t>
  </si>
  <si>
    <t>Total Developer Fee</t>
  </si>
  <si>
    <t>Interim</t>
  </si>
  <si>
    <t xml:space="preserve">Financing </t>
  </si>
  <si>
    <t>Chicago Community Area</t>
  </si>
  <si>
    <t>Contact Person:</t>
  </si>
  <si>
    <t>Address:</t>
  </si>
  <si>
    <t>City, State, Zip:</t>
  </si>
  <si>
    <t>LIHTC Syndicator:</t>
  </si>
  <si>
    <t>IAHTC Syndicator:</t>
  </si>
  <si>
    <t>Set Aside:</t>
  </si>
  <si>
    <t>Chief Municipal Official:</t>
  </si>
  <si>
    <t>QCT?:</t>
  </si>
  <si>
    <t>(Example: 41.889556)</t>
  </si>
  <si>
    <t>(Example: -87.623861)</t>
  </si>
  <si>
    <t>Latitude:</t>
  </si>
  <si>
    <t>Longitude:</t>
  </si>
  <si>
    <t>District</t>
  </si>
  <si>
    <t>State Senator:</t>
  </si>
  <si>
    <t>US Representative:</t>
  </si>
  <si>
    <t>Alderman:</t>
  </si>
  <si>
    <t>Yes</t>
  </si>
  <si>
    <t>Census Tract Number:</t>
  </si>
  <si>
    <t>State Representative:</t>
  </si>
  <si>
    <t>Sponsor 2:</t>
  </si>
  <si>
    <t>Sponsor 3:</t>
  </si>
  <si>
    <t>Sponsor 4:</t>
  </si>
  <si>
    <t>Tenant Population:</t>
  </si>
  <si>
    <t>Primary Sponsor:</t>
  </si>
  <si>
    <t>Dev. Consultant:</t>
  </si>
  <si>
    <t>Applicant Uses</t>
  </si>
  <si>
    <t>Buyer and Seller:</t>
  </si>
  <si>
    <t>Owner and General Contractor:</t>
  </si>
  <si>
    <t>ZIP:</t>
  </si>
  <si>
    <t>Elected Official</t>
  </si>
  <si>
    <t>Site Area</t>
  </si>
  <si>
    <t>Characters remaining:</t>
  </si>
  <si>
    <t>Date</t>
  </si>
  <si>
    <t>Holding Costs</t>
  </si>
  <si>
    <t>Term (Years)</t>
  </si>
  <si>
    <t>Amort (Years)</t>
  </si>
  <si>
    <t>Construction Term (Years)</t>
  </si>
  <si>
    <t xml:space="preserve">Construction Debt Service </t>
  </si>
  <si>
    <t>I/O</t>
  </si>
  <si>
    <t>Check (X) here if identify of interest:</t>
  </si>
  <si>
    <t>Non-Profit Sponsor:</t>
  </si>
  <si>
    <t>Bathrooms</t>
  </si>
  <si>
    <t xml:space="preserve">Acquisition </t>
  </si>
  <si>
    <t>Financing Costs</t>
  </si>
  <si>
    <t>Interim Costs</t>
  </si>
  <si>
    <t>Market</t>
  </si>
  <si>
    <t>Manager</t>
  </si>
  <si>
    <t>General Contractor</t>
  </si>
  <si>
    <t>Characters remaining</t>
  </si>
  <si>
    <t>CHDO</t>
  </si>
  <si>
    <t>X</t>
  </si>
  <si>
    <t>Residential: New Construction</t>
  </si>
  <si>
    <t>Acquisition Information</t>
  </si>
  <si>
    <t>Construction Information</t>
  </si>
  <si>
    <t>Buildings</t>
  </si>
  <si>
    <t>Construction Cost Limits</t>
  </si>
  <si>
    <t>Total Permanent Sources:</t>
  </si>
  <si>
    <t>PIN:</t>
  </si>
  <si>
    <t>Total:</t>
  </si>
  <si>
    <t>D_Dev Team</t>
  </si>
  <si>
    <t>Data Validation and Entry:</t>
  </si>
  <si>
    <t>Drop down menu options for selection</t>
  </si>
  <si>
    <t>Text box narrative</t>
  </si>
  <si>
    <t>Protected formula</t>
  </si>
  <si>
    <t>Text / numerical data entry required</t>
  </si>
  <si>
    <t>No input / value / calculation</t>
  </si>
  <si>
    <t>Tenant Population</t>
  </si>
  <si>
    <t>Project Type:</t>
  </si>
  <si>
    <t>Refinance</t>
  </si>
  <si>
    <t>For projects that involve the issuance of tax exempt bonds, please complete the following:</t>
  </si>
  <si>
    <t>Proposed Issuer:</t>
  </si>
  <si>
    <t>Proposed Underwriter:</t>
  </si>
  <si>
    <t>Term</t>
  </si>
  <si>
    <t>Total Construction Period Sources*</t>
  </si>
  <si>
    <t>Resource</t>
  </si>
  <si>
    <t>County / Set-Aside:</t>
  </si>
  <si>
    <t>Amortization Period</t>
  </si>
  <si>
    <t>Total Construction Period Sources:</t>
  </si>
  <si>
    <t>Items to be paid outside of the Construction Escrow</t>
  </si>
  <si>
    <t>(X)*</t>
  </si>
  <si>
    <t>* "X" indicates the resource(s) currently seeking approval.</t>
  </si>
  <si>
    <t>Other (Holding Costs, etc.)</t>
  </si>
  <si>
    <t>Other Costs</t>
  </si>
  <si>
    <t>Sponsor(s):</t>
  </si>
  <si>
    <t>OTHER DEVELOPMENT TEAM PROFESSIONALS</t>
  </si>
  <si>
    <t xml:space="preserve">OWNER, SYNDICATOR, and SPONSORS </t>
  </si>
  <si>
    <t>Sponsor Experience Narrative:</t>
  </si>
  <si>
    <t>SPONSOR'S AFFORDABLE HOUSING DEVELOPMENT EXPERIENCE</t>
  </si>
  <si>
    <t>Construction Scope of Work:</t>
  </si>
  <si>
    <t>Local Elected Officials:</t>
  </si>
  <si>
    <t>- State Senator:</t>
  </si>
  <si>
    <t>- State Representative:</t>
  </si>
  <si>
    <t>- US Representative:</t>
  </si>
  <si>
    <t>Summary Version:</t>
  </si>
  <si>
    <t>Authority Resources:</t>
  </si>
  <si>
    <t>Summary Date:</t>
  </si>
  <si>
    <t>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t>
  </si>
  <si>
    <t>AMI Designation</t>
  </si>
  <si>
    <t>of Total LIHTC Equity</t>
  </si>
  <si>
    <t>Notes:</t>
  </si>
  <si>
    <t>Supportive
Housing</t>
  </si>
  <si>
    <t>Rental
Assistance</t>
  </si>
  <si>
    <t>(City, Zip+4 Code)</t>
  </si>
  <si>
    <t>RA Program Summary</t>
  </si>
  <si>
    <t>Chicago Community Area(s):</t>
  </si>
  <si>
    <t>Program - Term (Years)</t>
  </si>
  <si>
    <t xml:space="preserve">Unit Mix (AMI)  </t>
  </si>
  <si>
    <t>[Use the COPY AND PASTE VALUES function to transfer the information from the text box to the right into this text box.  This will allow you to revise text, correct spelling and make formatting changes.]</t>
  </si>
  <si>
    <t>[M/D/YYYY]</t>
  </si>
  <si>
    <t>Section 811</t>
  </si>
  <si>
    <t>PID</t>
  </si>
  <si>
    <t>Project Name</t>
  </si>
  <si>
    <t>Set Aside</t>
  </si>
  <si>
    <t>Loan Program</t>
  </si>
  <si>
    <t>Project Type (New Con, Rehab, Acq/Rehab, Refi)</t>
  </si>
  <si>
    <t>Construction/Perm</t>
  </si>
  <si>
    <t>Number of Units</t>
  </si>
  <si>
    <t xml:space="preserve"> Address</t>
  </si>
  <si>
    <t>City</t>
  </si>
  <si>
    <t>County</t>
  </si>
  <si>
    <t>Guarantor</t>
  </si>
  <si>
    <t>Percentage Affordable</t>
  </si>
  <si>
    <t>Highest AMI</t>
  </si>
  <si>
    <t>Closing Date</t>
  </si>
  <si>
    <t>Construction Loan Amount</t>
  </si>
  <si>
    <t>Loan Amount</t>
  </si>
  <si>
    <t>Loan Rate</t>
  </si>
  <si>
    <t>Construction Loan Term</t>
  </si>
  <si>
    <t>Loan Term</t>
  </si>
  <si>
    <t>Loan Amort</t>
  </si>
  <si>
    <t>Legal Fee</t>
  </si>
  <si>
    <t>Capitalized Replacement Reserves</t>
  </si>
  <si>
    <t>Ongoing Replacement Reserves</t>
  </si>
  <si>
    <t>Permanent</t>
  </si>
  <si>
    <t>Fixed</t>
  </si>
  <si>
    <t>Primary Sponsor</t>
  </si>
  <si>
    <t>Sponsor Contact</t>
  </si>
  <si>
    <t>Sponsor Address</t>
  </si>
  <si>
    <t>Sponsor City State Zip</t>
  </si>
  <si>
    <t>Sponsor Email</t>
  </si>
  <si>
    <t>Loan to Value</t>
  </si>
  <si>
    <t>Minimum Affordability AMI</t>
  </si>
  <si>
    <t>Minimum Affordability Units</t>
  </si>
  <si>
    <t>Construction Loan Name</t>
  </si>
  <si>
    <t>Subordinate Loan Lender</t>
  </si>
  <si>
    <t>Subordinate Loan Amount</t>
  </si>
  <si>
    <t>Grant Name</t>
  </si>
  <si>
    <t>Grant Amount</t>
  </si>
  <si>
    <t>Equity Name</t>
  </si>
  <si>
    <t>Equity Amount</t>
  </si>
  <si>
    <t>SRN Units</t>
  </si>
  <si>
    <t>Residential: Rehabilitation</t>
  </si>
  <si>
    <t>Other: Commercial, Service, Offsite</t>
  </si>
  <si>
    <t>Other GC Costs</t>
  </si>
  <si>
    <t>Grand Total Construction Costs</t>
  </si>
  <si>
    <t>25% of Total Developer Fee</t>
  </si>
  <si>
    <r>
      <t xml:space="preserve">Financial Gap </t>
    </r>
    <r>
      <rPr>
        <sz val="9"/>
        <color theme="1"/>
        <rFont val="Arial Narrow"/>
        <family val="2"/>
      </rPr>
      <t>(If applying for IHDA soft funds to fill the financial gap, check cell D61)</t>
    </r>
  </si>
  <si>
    <t>Deferred Fee as a % of Total Dev Fee</t>
  </si>
  <si>
    <t>Zip</t>
  </si>
  <si>
    <t>Borrower/Sponsor</t>
  </si>
  <si>
    <t>Owner</t>
  </si>
  <si>
    <t>Property Manager</t>
  </si>
  <si>
    <t>Sponsor 2</t>
  </si>
  <si>
    <t>Congressional District</t>
  </si>
  <si>
    <t># of Buildings</t>
  </si>
  <si>
    <t># of Stories</t>
  </si>
  <si>
    <t># of Elevators</t>
  </si>
  <si>
    <t>#Studio Units</t>
  </si>
  <si>
    <t># 1bd Units</t>
  </si>
  <si>
    <t># 2bd Units</t>
  </si>
  <si>
    <t># 3bd Units</t>
  </si>
  <si>
    <t># 4bd Units</t>
  </si>
  <si>
    <t># 5bd Units</t>
  </si>
  <si>
    <t>Est. Rental  Income</t>
  </si>
  <si>
    <t>Year Built</t>
  </si>
  <si>
    <t>Commercial, Service, Offsite</t>
  </si>
  <si>
    <t>Risk Share Number</t>
  </si>
  <si>
    <t>Tax Credit Program:</t>
  </si>
  <si>
    <t>Financing Narrative</t>
  </si>
  <si>
    <t>Inducement Resolution</t>
  </si>
  <si>
    <t>Development Name:</t>
  </si>
  <si>
    <t>Development Units:</t>
  </si>
  <si>
    <t>Development Description:</t>
  </si>
  <si>
    <t xml:space="preserve">[Include Total Project Units, Total Income Restricted Units, Total LIHTC Developments and LIHTC Units.  Include how many projects are still under construction or pending in any other way.]
</t>
  </si>
  <si>
    <t>Development Reserves</t>
  </si>
  <si>
    <t xml:space="preserve">Total Development Cost: </t>
  </si>
  <si>
    <t>Chicago Metro</t>
  </si>
  <si>
    <t>LTOS</t>
  </si>
  <si>
    <t>Not-For-Profit Sponsor:</t>
  </si>
  <si>
    <t>ACQUISITION PRICE AND USE</t>
  </si>
  <si>
    <t>Total Acquisition Price:</t>
  </si>
  <si>
    <t>Based on Appraised Value</t>
  </si>
  <si>
    <t>Existing Mortgage Debt:</t>
  </si>
  <si>
    <t>Seller Financing:</t>
  </si>
  <si>
    <t>Cash to Seller</t>
  </si>
  <si>
    <t>Distribution of Cash Description</t>
  </si>
  <si>
    <t>Proposed Project Name:</t>
  </si>
  <si>
    <t xml:space="preserve"> </t>
  </si>
  <si>
    <t>5.  Use the Notes section to provide any additional information not adequately captured here.</t>
  </si>
  <si>
    <t>4.  LLCs must indicate ALL members and identify the managing member.
    Corporations must indicate ALL shareholders.
    Non-profit organizations must indicate ALL board members</t>
  </si>
  <si>
    <t>3.  Indicate proposed ownership percentages for ALL entities in the chart.</t>
  </si>
  <si>
    <t>2.  Include ALL entities within the proposed single purpose entity Owner, adding and deleting boxes as needed.  See example below and change as needed.</t>
  </si>
  <si>
    <t>Instructions:</t>
  </si>
  <si>
    <t>Organizational Chart</t>
  </si>
  <si>
    <t>Sources of noxious odor</t>
  </si>
  <si>
    <t>Prison or correctional facilities</t>
  </si>
  <si>
    <t xml:space="preserve">Sources of noise that may exceed 70 decibels </t>
  </si>
  <si>
    <t>Treatment, storage, or disposal facility for hazardous, solid, or sewage waste</t>
  </si>
  <si>
    <t>Runway or runway clear zone or military airfield</t>
  </si>
  <si>
    <t>Railroad tracks</t>
  </si>
  <si>
    <t>Hazardous chemical or heavy manufacturing</t>
  </si>
  <si>
    <t>Landfills, salvage yards, trash heap, dump pile, etc.</t>
  </si>
  <si>
    <t>Facility Address</t>
  </si>
  <si>
    <t>Facility Name</t>
  </si>
  <si>
    <t>Indicate if any of the following are located within 1/4 mile of the Project Site:</t>
  </si>
  <si>
    <t xml:space="preserve">Sources of excessive lighting </t>
  </si>
  <si>
    <t>High tension power lines</t>
  </si>
  <si>
    <t>Excessively steep slopes</t>
  </si>
  <si>
    <t>Indicate if any of the following are located on or immediately adjacent to the Project Site:</t>
  </si>
  <si>
    <t>Incompatible Uses</t>
  </si>
  <si>
    <t>Day Care Facility</t>
  </si>
  <si>
    <t>Banking Institution</t>
  </si>
  <si>
    <t>Post Office</t>
  </si>
  <si>
    <t>Library</t>
  </si>
  <si>
    <t>Religious Institution</t>
  </si>
  <si>
    <t>Hospital / Health Clinic</t>
  </si>
  <si>
    <t>Restaurant</t>
  </si>
  <si>
    <t>School</t>
  </si>
  <si>
    <t>Pharmacy</t>
  </si>
  <si>
    <t>Recreational Facilities / Public Parks</t>
  </si>
  <si>
    <t>Government Services</t>
  </si>
  <si>
    <t>Retail Store</t>
  </si>
  <si>
    <t>Fixed-Route Public Transportation</t>
  </si>
  <si>
    <t>Full Service Grocery Store</t>
  </si>
  <si>
    <t>Public Services and Community Amenities</t>
  </si>
  <si>
    <t>City:</t>
  </si>
  <si>
    <r>
      <t>For scattered Site projects complete the Site information for</t>
    </r>
    <r>
      <rPr>
        <b/>
        <sz val="10"/>
        <rFont val="Arial Narrow"/>
        <family val="2"/>
      </rPr>
      <t xml:space="preserve"> each</t>
    </r>
    <r>
      <rPr>
        <sz val="10"/>
        <rFont val="Arial Narrow"/>
        <family val="2"/>
      </rPr>
      <t xml:space="preserve"> Site separately.</t>
    </r>
  </si>
  <si>
    <t>Site</t>
  </si>
  <si>
    <t>Distance</t>
  </si>
  <si>
    <t>Proximate</t>
  </si>
  <si>
    <t>Place</t>
  </si>
  <si>
    <t>Census Tract</t>
  </si>
  <si>
    <t>Site:</t>
  </si>
  <si>
    <t>IHDA Opportunity Area</t>
  </si>
  <si>
    <r>
      <t>For scattered Site projects complete the Site information for</t>
    </r>
    <r>
      <rPr>
        <b/>
        <sz val="10"/>
        <rFont val="Arial Narrow"/>
        <family val="2"/>
      </rPr>
      <t xml:space="preserve"> each</t>
    </r>
    <r>
      <rPr>
        <sz val="10"/>
        <rFont val="Arial Narrow"/>
        <family val="2"/>
      </rPr>
      <t xml:space="preserve"> Site separately using the additional Site pages below.</t>
    </r>
  </si>
  <si>
    <t>Click on any cell with a comment (denoted by a small red triangle in the upper right hand corner) to get tips or information.</t>
  </si>
  <si>
    <t>Cell Notes and Comments</t>
  </si>
  <si>
    <t>Many cells and the document itself are protected against changes.  Any changes to the protected content of the PPA Workbook will void the entire PPA.</t>
  </si>
  <si>
    <t>Document Protection</t>
  </si>
  <si>
    <t>Multiple inputs are required in order to complete and populate the PPA Workbook.  In several cases, incomplete entries will not populate the PPA Workbook.  Cells throughout the PPA Workbook are color coded as follows:</t>
  </si>
  <si>
    <t>Completing and Submitting:</t>
  </si>
  <si>
    <t>E_Organizational Chart</t>
  </si>
  <si>
    <t>C_Site</t>
  </si>
  <si>
    <t>Instructions</t>
  </si>
  <si>
    <t>Illinois Housing Development Authority Multifamily Preliminary Project Assessment</t>
  </si>
  <si>
    <t>A realistic development strategy and implementation plan to promote the area's economic progress focusing on activities to create meaningful jobs for the unemployed / underemployed and low- and moderate-income residents of the area (including jobs created by HUD-assisted efforts) as well as activities to promote the substantial revitalization of the neighborhood</t>
  </si>
  <si>
    <t>An assessment of the economic conditions of the area</t>
  </si>
  <si>
    <t>Evidence of Economic Development Integration. All of the following must be provided:</t>
  </si>
  <si>
    <t>A map showing locations within the Community Revitalization Area where affordable/workforce housing is  targeted</t>
  </si>
  <si>
    <t>Documentation must explicitly state that the effort will target affordable and/or workforce housing as part of the revitalization effort and must specify the type of revitalization needed (demolition and greening, infill, rehabilitation, new development, rental housing, homeownership, etc). If this documentation is not available, a concise letter summarizing the local efforts specifically made to designate areas for housing revitalization will be reviewed and may be considered adequate evidence.</t>
  </si>
  <si>
    <t>Community Revitalization Effort must consider affordable housing. All of the following must be provided:</t>
  </si>
  <si>
    <t>Documentation (visual or written) that clearly shows the Subject Property(ies) and its location within the Community Revitalization Effort area</t>
  </si>
  <si>
    <t>Written description of the Community / Neighborhood area (or area encompassed by the plan) that addresses why the designated area was chosen for revitalization, and specifically how the Community Revitalization Effort will enhance the lives of and amenities available to the residents of the community.</t>
  </si>
  <si>
    <t>A detailed narrative describing the Community Revitalization Effort, and how it has the capability of fundamentally changing the character of the neighborhood/community in question.</t>
  </si>
  <si>
    <t>Clearly articulated and current map (including land use and zoning) of the area impacted by the Community Revitalization Effort</t>
  </si>
  <si>
    <t>A concerted effort has been undertaken for a specific Community / Neighborhood. All of the following must be provided:</t>
  </si>
  <si>
    <t>4) In the absence of local governmental approval (for example in the City of Chicago), IHDA may consider evidence of an existing local "champion" or "quarterback" (such as LISC, SWIDA, or other CDC) that has the capacity for mobilizing and coordinating resources and funding.</t>
  </si>
  <si>
    <t>3) In lieu of the above documentation, IHDA may consider a letter signed by an elected official from the community detailing the adoption and approval of the plan. The letter must contain the date the plan was approved and the names of the officials and/or staff who approved.</t>
  </si>
  <si>
    <t>2) An actual resolution from a local governmental board/ community/ committee (dated within the last five years) stating plan adoption - if letters summarizing local activity are provided in lieu of an actual plan, multiple resolutions evidencing each action discussed in the letter are required.</t>
  </si>
  <si>
    <t>1) Meeting minutes from a local governmental board/ community/ committee meeting (dated within the last five years) which clearly state a plan’s approval – if letters summarizing local activity are provided in lieu of an actual plan, multiple meeting minutes evidencing each action discussed in the letter are required</t>
  </si>
  <si>
    <t>Adoption or approval. All submitted documentation must have local governmental approval in order to qualify for review.  This documentation can be evidenced by one of the following:</t>
  </si>
  <si>
    <t>7) In lieu of the documentation above, did submittal include a  convincing summary of local efforts to involve the community in revitalization efforts? (please detail in "Additional Notes")</t>
  </si>
  <si>
    <t>6) Evidence of a mix of public, private, and nonprofit investment in the Community Revitalization Effort, indicating a broad coalition of local stakeholders. Examples include Memoranda of Understanding between community-based organizations and financial institutions or government entities.</t>
  </si>
  <si>
    <t>5) Evidence of public comments/results from public hearings  from creation of TIF district plan, of which this Community Revitalization Effort is part.</t>
  </si>
  <si>
    <t>4) Evidence of participatory budgeting process regarding the Community Revitalization Effort.</t>
  </si>
  <si>
    <t>3) Documentation showing the input gained from public meetings (SWOT (Strengths Weaknesses Opportunities and Targets) Analysis, meeting minutes, lists of preferences, documentation of comments received, etc)</t>
  </si>
  <si>
    <t>2) Attendance Sheets / Sign-in sheets from public meetings</t>
  </si>
  <si>
    <t>1) Evidence of local advertisement of and / or community outreach for public meetings related to the creation and / or guidance of the efforts (Newspaper advertisements, local community newsletters, leaflets, local postings, etc)</t>
  </si>
  <si>
    <t>Community participation (residents, stakeholders, assets) in the creation and/or guidance of the CRE. Adequate Community-level participation must be demonstrated.  Listed below are common ways to demonstrate community participation.  Mark "X" in as many as apply:</t>
  </si>
  <si>
    <t>A cover letter citing the locations (document title, page numbers) within the submitted materials where scoring criteria can be found is required. The Community Revitalization Effort will not be scored without this cover letter.</t>
  </si>
  <si>
    <t>Mandatory for 4% and 9% LIHTC deals located within Qualified Census Tracts and/or HUD-designated Racially/Ethnically Concentrated Areas of Poverty. For all other transactions, it is optional.</t>
  </si>
  <si>
    <t>Community Revitalization Thresholds</t>
  </si>
  <si>
    <t>Indicate inclusion in the submission through the drop down boxes below.</t>
  </si>
  <si>
    <r>
      <t>Review of Local Planning Documents</t>
    </r>
    <r>
      <rPr>
        <b/>
        <sz val="11"/>
        <rFont val="Arial Narrow"/>
        <family val="2"/>
      </rPr>
      <t xml:space="preserve">  </t>
    </r>
  </si>
  <si>
    <t>Optional Preliminary Project Assessment Materials</t>
  </si>
  <si>
    <t>Written correspondence with the Site owner indicating a willingness to sell or lease the Site.</t>
  </si>
  <si>
    <t>B) All other Projects:</t>
  </si>
  <si>
    <t>REO Listings</t>
  </si>
  <si>
    <t>MLS Listings</t>
  </si>
  <si>
    <t>A) Projects rehabilitating Abandoned and Foreclosed Single Family Housing within a general area:</t>
  </si>
  <si>
    <r>
      <t xml:space="preserve">Evidence of Preliminary Site Control for the Project Site(s) </t>
    </r>
    <r>
      <rPr>
        <sz val="11"/>
        <rFont val="Arial Narrow"/>
        <family val="2"/>
      </rPr>
      <t>meeting A) -</t>
    </r>
    <r>
      <rPr>
        <b/>
        <sz val="11"/>
        <rFont val="Arial Narrow"/>
        <family val="2"/>
      </rPr>
      <t>or-</t>
    </r>
    <r>
      <rPr>
        <sz val="11"/>
        <rFont val="Arial Narrow"/>
        <family val="2"/>
      </rPr>
      <t xml:space="preserve"> B)</t>
    </r>
    <r>
      <rPr>
        <b/>
        <sz val="11"/>
        <rFont val="Arial Narrow"/>
        <family val="2"/>
      </rPr>
      <t xml:space="preserve"> </t>
    </r>
    <r>
      <rPr>
        <sz val="11"/>
        <rFont val="Arial Narrow"/>
        <family val="2"/>
      </rPr>
      <t>below</t>
    </r>
    <r>
      <rPr>
        <b/>
        <sz val="11"/>
        <rFont val="Arial Narrow"/>
        <family val="2"/>
      </rPr>
      <t xml:space="preserve"> </t>
    </r>
    <r>
      <rPr>
        <sz val="11"/>
        <rFont val="Arial Narrow"/>
        <family val="2"/>
      </rPr>
      <t xml:space="preserve">as follows: </t>
    </r>
  </si>
  <si>
    <t>For existing buildings: Color photo(s) of the front of each building (additional photos submitted should be taken from multiple directions)</t>
  </si>
  <si>
    <t xml:space="preserve">For new construction buildings: Color rendering(s) of the front elevation of each building type  </t>
  </si>
  <si>
    <r>
      <t>Building Elevations or Photos</t>
    </r>
    <r>
      <rPr>
        <sz val="11"/>
        <rFont val="Arial Narrow"/>
        <family val="2"/>
      </rPr>
      <t xml:space="preserve"> as follows:</t>
    </r>
  </si>
  <si>
    <t>1% Year Floodplain or Floodway</t>
  </si>
  <si>
    <r>
      <t xml:space="preserve">Site Plan(s) for the Project Site(s) </t>
    </r>
    <r>
      <rPr>
        <sz val="11"/>
        <rFont val="Arial Narrow"/>
        <family val="2"/>
      </rPr>
      <t>including all of the following:</t>
    </r>
  </si>
  <si>
    <r>
      <t xml:space="preserve">Color Photographs </t>
    </r>
    <r>
      <rPr>
        <sz val="11"/>
        <rFont val="Arial Narrow"/>
        <family val="2"/>
      </rPr>
      <t>of all of the following:</t>
    </r>
  </si>
  <si>
    <r>
      <t xml:space="preserve">Color Location Map(s) </t>
    </r>
    <r>
      <rPr>
        <sz val="11"/>
        <rFont val="Arial Narrow"/>
        <family val="2"/>
      </rPr>
      <t>clearly identifying all of the following:</t>
    </r>
  </si>
  <si>
    <t>PPA Checklist and Form</t>
  </si>
  <si>
    <t>Copy of the check</t>
  </si>
  <si>
    <t>Copy of the Multifamily Fee Payment Form</t>
  </si>
  <si>
    <t>PPA Fees</t>
  </si>
  <si>
    <t>PPA Submission Date:</t>
  </si>
  <si>
    <t>Variable/Fixed</t>
  </si>
  <si>
    <t>Variable</t>
  </si>
  <si>
    <t>Credit Enhancement?</t>
  </si>
  <si>
    <t>Credit Enhacement</t>
  </si>
  <si>
    <t>back-to-back</t>
  </si>
  <si>
    <t>Placement</t>
  </si>
  <si>
    <t>types of structures</t>
  </si>
  <si>
    <t xml:space="preserve">Provide a description of the intended structure of the financing and bond issuance. </t>
  </si>
  <si>
    <t>Short Term</t>
  </si>
  <si>
    <t>Private</t>
  </si>
  <si>
    <t>Long Term</t>
  </si>
  <si>
    <t>Public</t>
  </si>
  <si>
    <t xml:space="preserve">Construction Scope: </t>
  </si>
  <si>
    <t>For Existing Properties:</t>
  </si>
  <si>
    <t>IHDA Soft Debt</t>
  </si>
  <si>
    <t>IHDA Debt Products</t>
  </si>
  <si>
    <t xml:space="preserve">add buyer seller </t>
  </si>
  <si>
    <t xml:space="preserve">identity of interest </t>
  </si>
  <si>
    <t xml:space="preserve">Development Team </t>
  </si>
  <si>
    <t>4+</t>
  </si>
  <si>
    <t>Unit AMI</t>
  </si>
  <si>
    <t>Bedroom Count</t>
  </si>
  <si>
    <t>Supportive Housing</t>
  </si>
  <si>
    <t>Rental Assistance</t>
  </si>
  <si>
    <t>Eligible To Stay</t>
  </si>
  <si>
    <t>Occupied</t>
  </si>
  <si>
    <t>Provide a description of relocation of existing tenants.</t>
  </si>
  <si>
    <t>Provide a general description of the property's current occupancy</t>
  </si>
  <si>
    <t>Proposed Relocation and/or Displacement</t>
  </si>
  <si>
    <t>Current Occupancy</t>
  </si>
  <si>
    <t>Totals</t>
  </si>
  <si>
    <t>RAD</t>
  </si>
  <si>
    <t>markup to market</t>
  </si>
  <si>
    <t>renewal</t>
  </si>
  <si>
    <t>Anticipated
Term</t>
  </si>
  <si>
    <t>Rental Assistance
Program</t>
  </si>
  <si>
    <t># of Units</t>
  </si>
  <si>
    <t>AMI</t>
  </si>
  <si>
    <t>Program Information</t>
  </si>
  <si>
    <t>Unit Information</t>
  </si>
  <si>
    <t>MULTIFAMILY FINANCING PPA SUMMARY</t>
  </si>
  <si>
    <t>% TDC</t>
  </si>
  <si>
    <t xml:space="preserve">Provide a description of the proposed development. </t>
  </si>
  <si>
    <t>IHDA Soft Fund Ask</t>
  </si>
  <si>
    <t>of TDC</t>
  </si>
  <si>
    <t>Deny</t>
  </si>
  <si>
    <t xml:space="preserve">Use this section to convey the conclusions of your review. Please include any and all conditions of approval, if any (i.e. Community Revitalization Planning needed, construction cost overage must be resolved prior to application, etc.) </t>
  </si>
  <si>
    <t>Approve</t>
  </si>
  <si>
    <t xml:space="preserve">Use this section to convey any important details from your review, including conversations with the sponsor for 4% transactions, comments on soft fund requests, or site photos/renderings. </t>
  </si>
  <si>
    <t>Result</t>
  </si>
  <si>
    <t>Soft Fund % of TDC</t>
  </si>
  <si>
    <t>Soft Fund $ Amount</t>
  </si>
  <si>
    <t>Soft Fund Limits</t>
  </si>
  <si>
    <t>Historic Preservation Narrative</t>
  </si>
  <si>
    <t>Income Averaging:</t>
  </si>
  <si>
    <t>Flow of Funds</t>
  </si>
  <si>
    <t>If related part transaction, please  provide details including date of initial acquisition, distributions throughout ownership, current debt repayment, distributions to partners exiting partnership, equity contribution of partners entering partnership, and breakdown of financing fees.</t>
  </si>
  <si>
    <t>Construction Period Equity</t>
  </si>
  <si>
    <t>Construction Cost Overage Narrative</t>
  </si>
  <si>
    <t>Please describe in detail the construction cost overage.</t>
  </si>
  <si>
    <t>IHDA Soft Fund Request</t>
  </si>
  <si>
    <t>% of TDC</t>
  </si>
  <si>
    <t>IHDA Soft Fund Limits</t>
  </si>
  <si>
    <t>Multifamily:</t>
  </si>
  <si>
    <t>SPAR:</t>
  </si>
  <si>
    <t>Hide if project is WITHIN construction limits. If in excess, reference the narrative from G_Sources_Uses.</t>
  </si>
  <si>
    <t>*Current Soft Fund Ask Limits below</t>
  </si>
  <si>
    <r>
      <rPr>
        <b/>
        <i/>
        <sz val="16"/>
        <rFont val="Arial"/>
        <family val="2"/>
      </rPr>
      <t>Existing</t>
    </r>
    <r>
      <rPr>
        <b/>
        <sz val="16"/>
        <rFont val="Arial"/>
        <family val="2"/>
      </rPr>
      <t xml:space="preserve"> Project Name:</t>
    </r>
  </si>
  <si>
    <t>Acquisition / Rehabilitation</t>
  </si>
  <si>
    <t>Project Type</t>
  </si>
  <si>
    <t>Remaining
Term</t>
  </si>
  <si>
    <t>Existing Rental Assistance</t>
  </si>
  <si>
    <t>Proposed Rental Assistance</t>
  </si>
  <si>
    <t>Provide a brief description of any current rental assistance on the property.</t>
  </si>
  <si>
    <t>Please include a description of the renewal or assumption of existing rental assistance, or the status of a new rental assistance commitment.</t>
  </si>
  <si>
    <t>Please insert request below:</t>
  </si>
  <si>
    <t>Illinois Housing Development Authority Receipts and Fees 
26411 Network Place
Chicago, Ill 60673-1264</t>
  </si>
  <si>
    <t>Original Fee Payment form and check sent to the following address:</t>
  </si>
  <si>
    <t>Projects wanting to clarify or elaborate on market conditions or concerns within the Project’s area should provide the following for review:</t>
  </si>
  <si>
    <t>Any official or unofficial planning document(s) that demonstrate local planning activity, economic development, and/or community development efforts taking place within and impacting the direct Project area. Documentation/activities should be current or recent, preferably occurring within the past 5 years.</t>
  </si>
  <si>
    <t>NOTE: Local planning documents submitted at PPA do not constitute a Community Revitalization Strategy and will not be reviewed for Community Revitalization thresholds or scoring. Local planning documents submitted at PPA may be resubmitted as a full or part of a full Community Revitalization Strategy at time of application.</t>
  </si>
  <si>
    <t>Construction Period Grants</t>
  </si>
  <si>
    <t>Owner and Property Manager</t>
  </si>
  <si>
    <t>HIDE COLUMNS I-Q</t>
  </si>
  <si>
    <t>HIDE THIS SHEET FOR PUBLIC</t>
  </si>
  <si>
    <t>Local Planning Documents</t>
  </si>
  <si>
    <t>If transaction involves related parties, please provide details of distrubtion of cash proceeds.</t>
  </si>
  <si>
    <t>markup to budget</t>
  </si>
  <si>
    <t>Projects utilizing the Average Income Test will be limited to four (4) AMI Designations.</t>
  </si>
  <si>
    <t>Syndication Costs</t>
  </si>
  <si>
    <t>Change Log</t>
  </si>
  <si>
    <t>JH</t>
  </si>
  <si>
    <t>Update Instructions tab to include portal request info</t>
  </si>
  <si>
    <t>2022 LIHTC</t>
  </si>
  <si>
    <t>2023 LIHTC</t>
  </si>
  <si>
    <t>cleaned up the "data" tab (is only for the project summary tabs)</t>
  </si>
  <si>
    <t>Linked syndication fees to ps2</t>
  </si>
  <si>
    <t>Adaptive Reuse</t>
  </si>
  <si>
    <t>added adaptive reuse to "site" tab</t>
  </si>
  <si>
    <t>Sponsor(s) Experience Certification</t>
  </si>
  <si>
    <t>General Contractor Experience Certification</t>
  </si>
  <si>
    <t>Architect Experience Certification</t>
  </si>
  <si>
    <t>Property Manager Experience Certification</t>
  </si>
  <si>
    <t xml:space="preserve">Financial Feasibility </t>
  </si>
  <si>
    <t>NOI</t>
  </si>
  <si>
    <t>Subtotal: Debt</t>
  </si>
  <si>
    <t>Debt Balance</t>
  </si>
  <si>
    <t>DCR</t>
  </si>
  <si>
    <t>Cash Flow</t>
  </si>
  <si>
    <t>Cumulative Negative Cash Flow</t>
  </si>
  <si>
    <t>Negative Cash Flow</t>
  </si>
  <si>
    <t>Cumulative Cash Flow</t>
  </si>
  <si>
    <t>Cash Flow Per Unit</t>
  </si>
  <si>
    <t>Cash Flow After Debt Service</t>
  </si>
  <si>
    <t>Subtotal: Debt Service</t>
  </si>
  <si>
    <t>Debt Service</t>
  </si>
  <si>
    <t>Net Operating Income</t>
  </si>
  <si>
    <t>Total Annual Expenses</t>
  </si>
  <si>
    <t>Expenses</t>
  </si>
  <si>
    <t>Effective Gross Income</t>
  </si>
  <si>
    <t>EGI</t>
  </si>
  <si>
    <t>Utilities</t>
  </si>
  <si>
    <t>Management Fee</t>
  </si>
  <si>
    <t>Commercial EGI</t>
  </si>
  <si>
    <t>Income</t>
  </si>
  <si>
    <t>Commercial Vacancy</t>
  </si>
  <si>
    <t>Vacancy</t>
  </si>
  <si>
    <t>Commercial</t>
  </si>
  <si>
    <t>Residential EGI</t>
  </si>
  <si>
    <t>Residential Vacancy</t>
  </si>
  <si>
    <t>Gross Residential</t>
  </si>
  <si>
    <t>Trend</t>
  </si>
  <si>
    <t>NC</t>
  </si>
  <si>
    <t>Added Tab H_Operating Pro-Forma</t>
  </si>
  <si>
    <t>Fixed table border in ps3</t>
  </si>
  <si>
    <t>fixed Total Capital Needs formatting at bottom of ps1</t>
  </si>
  <si>
    <t>IHDA First Mortgage Debt</t>
  </si>
  <si>
    <t>Residential Rental Income</t>
  </si>
  <si>
    <t>Other Residential Income</t>
  </si>
  <si>
    <t>Salaries</t>
  </si>
  <si>
    <t>Administrative Expenses</t>
  </si>
  <si>
    <t>Operating Expenses</t>
  </si>
  <si>
    <t>Maintenance Expenses</t>
  </si>
  <si>
    <t>Start of Construction</t>
  </si>
  <si>
    <t>End of Construction</t>
  </si>
  <si>
    <t>Placed in service date</t>
  </si>
  <si>
    <t>Initial occupancy</t>
  </si>
  <si>
    <t>Stabilized occupancy</t>
  </si>
  <si>
    <t>Final closing</t>
  </si>
  <si>
    <t>Reduced expenses line items in Pro-Forma (per Jack)</t>
  </si>
  <si>
    <t>Added anticipated project timeline (per Jack)</t>
  </si>
  <si>
    <t xml:space="preserve">Other (Specify): </t>
  </si>
  <si>
    <t>in ps2, changed project participants on the right side of the form to only populate if information is entered in the Dev Team tab (matching what occurs with the common app)</t>
  </si>
  <si>
    <t>in Unit Mix tab, changed "Rental Assistance" drop-down to "Yes" or "blank" options - this makes the rental assistance auto-population on ps3 cleaner</t>
  </si>
  <si>
    <t>Unit Rent Schedule</t>
  </si>
  <si>
    <t>Programmatic Information</t>
  </si>
  <si>
    <t>Test of Average Income:</t>
  </si>
  <si>
    <t>ANNUAL INCOME AND EXPENSES</t>
  </si>
  <si>
    <t>Annual Income</t>
  </si>
  <si>
    <t xml:space="preserve">Residential Rental Income: </t>
  </si>
  <si>
    <t>+</t>
  </si>
  <si>
    <t xml:space="preserve">Other Residential Income: </t>
  </si>
  <si>
    <t>Commercial Income:</t>
  </si>
  <si>
    <t xml:space="preserve">Total Gross Income: </t>
  </si>
  <si>
    <t xml:space="preserve">Effective Gross Income: </t>
  </si>
  <si>
    <t>Annual Expenses</t>
  </si>
  <si>
    <t>Expense / Income Ratio</t>
  </si>
  <si>
    <t>per unit</t>
  </si>
  <si>
    <t xml:space="preserve">Reserves </t>
  </si>
  <si>
    <t xml:space="preserve">                    </t>
  </si>
  <si>
    <t>Total Operating Expenses</t>
  </si>
  <si>
    <t xml:space="preserve">Net Operating Income: </t>
  </si>
  <si>
    <t xml:space="preserve">Debt Service: </t>
  </si>
  <si>
    <t>-1st:</t>
  </si>
  <si>
    <t>-2nd:</t>
  </si>
  <si>
    <t>-3rd:</t>
  </si>
  <si>
    <t>-4th:</t>
  </si>
  <si>
    <t>-5th:</t>
  </si>
  <si>
    <t xml:space="preserve">                    -</t>
  </si>
  <si>
    <t xml:space="preserve">Total Debt Service: </t>
  </si>
  <si>
    <t xml:space="preserve">Cash Flow: </t>
  </si>
  <si>
    <t>Taxes</t>
  </si>
  <si>
    <t>Insurance</t>
  </si>
  <si>
    <t>added operating budget to ps3, and cleaned up formating of rent schedule table</t>
  </si>
  <si>
    <t>Total Immediate and Critical Repairs (If Rehabilitation):</t>
  </si>
  <si>
    <t>in ps1, "First Constructed," "Last Recapitalized," "Total Immediate Repairs" lines made to appear if the project is a rehab (or acquisition) or if avlues are entered by the sponsor for those items elsewhere in the PPA workbook</t>
  </si>
  <si>
    <t>Existing IHDA Property:</t>
  </si>
  <si>
    <t>Set-Aside</t>
  </si>
  <si>
    <t>entered updated construction cost limits</t>
  </si>
  <si>
    <t>fixed the AMI unit array in ps1</t>
  </si>
  <si>
    <t>Minimal</t>
  </si>
  <si>
    <t>Minor</t>
  </si>
  <si>
    <t>Moderate</t>
  </si>
  <si>
    <t>Major</t>
  </si>
  <si>
    <t>Severe</t>
  </si>
  <si>
    <t>Extreme</t>
  </si>
  <si>
    <t>Flood Factor Rating</t>
  </si>
  <si>
    <r>
      <rPr>
        <b/>
        <i/>
        <sz val="10"/>
        <rFont val="Arial Narrow"/>
        <family val="2"/>
      </rPr>
      <t xml:space="preserve">Public Services and Community Amenities: </t>
    </r>
    <r>
      <rPr>
        <i/>
        <sz val="10"/>
        <rFont val="Arial Narrow"/>
        <family val="2"/>
      </rPr>
      <t>Provide a general description of the public services and community amenities in the vicinity of the Project Site.</t>
    </r>
  </si>
  <si>
    <t>Facility Name:</t>
  </si>
  <si>
    <t>Facility Address:</t>
  </si>
  <si>
    <t>Flood Risk Details:</t>
  </si>
  <si>
    <t>Incompatible Uses Details:</t>
  </si>
  <si>
    <t xml:space="preserve">If any incompatible uses are identified above, provide a general description of the incompatible use, its potential to impact the Project, and any efforts that will be undertaken to mitigate the impact. </t>
  </si>
  <si>
    <t>Existing Floodplain or Floodway, wetlands, streams, ravines, drainage</t>
  </si>
  <si>
    <t xml:space="preserve">Federal Emergency Management Agency (FEMA) flood map covering the Project area, with the boundaries of all Sites clearly delineated. </t>
  </si>
  <si>
    <t>Food Access:</t>
  </si>
  <si>
    <t>Completed copy of this PPA Workbook.</t>
  </si>
  <si>
    <t xml:space="preserve">The exact location(s) of the Project Site(s). </t>
  </si>
  <si>
    <t>Location of full-service grocery store within one (1) mile of site in City of Chicago, Chicago Metro, or Other Metro set-aside.</t>
  </si>
  <si>
    <t>Location of full-service grocery store within five (5) miles of site in City of Non-Metro set-aside.</t>
  </si>
  <si>
    <t>The Project Site(s.</t>
  </si>
  <si>
    <t>The properties adjacent to the Project Site(s).</t>
  </si>
  <si>
    <t>Site boundaries.</t>
  </si>
  <si>
    <t>Building footprint(s).</t>
  </si>
  <si>
    <t>The location of current and proposed roadways.</t>
  </si>
  <si>
    <t>For each Site located in a Floodplain or Floodway:</t>
  </si>
  <si>
    <t>Construction Overage Analysis:</t>
  </si>
  <si>
    <r>
      <t xml:space="preserve">Developer Team Experience Forms </t>
    </r>
    <r>
      <rPr>
        <sz val="11"/>
        <rFont val="Arial Narrow"/>
        <family val="2"/>
      </rPr>
      <t>(in the case of Join Ventures or partnerships between entities, include a certification for each organization):</t>
    </r>
  </si>
  <si>
    <t xml:space="preserve"> A cover letter and/or summary that addresses:
• The reason for submittal of local planning documentation; and
• A description of all documentation submitted and its demonstration of community and/or economic developmental impact on the direct Project area.</t>
  </si>
  <si>
    <t>Review of Property Scope of Work</t>
  </si>
  <si>
    <t>Sponsors proposing a rehabilitation are encouraged to submit a Property Needs Assessment at time of PPA. Inclusion of the document will facilitate Authority review of the Project's proposed scope of work.</t>
  </si>
  <si>
    <t>Projects considering the use of state and/or federal historic tax credits: please include a narrative that outlines the status of the historic designation, including the process and timeline for securing designation.</t>
  </si>
  <si>
    <t>Provide a general overview of the Project's construction scope of work. Include construction type and interior, exterior and Site improvements.</t>
  </si>
  <si>
    <r>
      <t xml:space="preserve">Construction Period debt </t>
    </r>
    <r>
      <rPr>
        <b/>
        <i/>
        <sz val="10"/>
        <color theme="1"/>
        <rFont val="Arial Narrow"/>
        <family val="2"/>
      </rPr>
      <t>Including equity bridge loans</t>
    </r>
  </si>
  <si>
    <t>Added income averaging percentage on ps3</t>
  </si>
  <si>
    <t>Added Flood Risk/Flood Factor to C_Site</t>
  </si>
  <si>
    <t>Executed purchase agreement(s).</t>
  </si>
  <si>
    <t>Evidence of fee simple Site ownership.</t>
  </si>
  <si>
    <t>Added PNA to list of optional items in Checklist</t>
  </si>
  <si>
    <t>Cleaned up formulas in Operating Pro-Forma</t>
  </si>
  <si>
    <t>Added "Annual" to Operating Pro-Forma title</t>
  </si>
  <si>
    <t>Updated Instructions Page to reflect new tab</t>
  </si>
  <si>
    <t>Created ps4 tab</t>
  </si>
  <si>
    <t>Added IAHTC Sponsor and Other(Specify) categories to Dev Team</t>
  </si>
  <si>
    <t>In ps2, linked to Not-For-Profit Sponsor line and added in Other(Specify) and Not-for-Profit Sponsor options to Dev Team tab</t>
  </si>
  <si>
    <t>Adjusted Unit Mix margins, fixed headers throughout all tabs</t>
  </si>
  <si>
    <t>Annual Operating Pro Forma</t>
  </si>
  <si>
    <t>Year First Constructed:</t>
  </si>
  <si>
    <t>Year of Last Recapitalization:</t>
  </si>
  <si>
    <t>Placed in Service Date</t>
  </si>
  <si>
    <t>Stabilized Occupancy</t>
  </si>
  <si>
    <t>Final Closing</t>
  </si>
  <si>
    <t>Anticipated Project Schedule</t>
  </si>
  <si>
    <t>Bond Issuance Term</t>
  </si>
  <si>
    <t>Bond Placement Type</t>
  </si>
  <si>
    <t>Structuring (Applicable to 4% LIHTC Transactions Only)</t>
  </si>
  <si>
    <t>Basic Terms</t>
  </si>
  <si>
    <t>Customizable formula</t>
  </si>
  <si>
    <t>Enterprise Green Communities</t>
  </si>
  <si>
    <t>Corrected Debt Service formula in Operating Pro Forma tab</t>
  </si>
  <si>
    <t>Corrected Ward/District formula in ps1</t>
  </si>
  <si>
    <t>Corrected Unit Total formula in ps3</t>
  </si>
  <si>
    <t>Corrected Rental Assistance Unit Totals formulas in ps3</t>
  </si>
  <si>
    <t>Corrected Rental Assitance totals formulas in ps3</t>
  </si>
  <si>
    <t>Added negative sign to formulas for residential and commercial vacancy in ps3</t>
  </si>
  <si>
    <t>Added negative sign to formulas for debt service payments in ps3</t>
  </si>
  <si>
    <t>Preliminary Project Assessment</t>
  </si>
  <si>
    <t>Insert Picture</t>
  </si>
  <si>
    <t>Added psCover</t>
  </si>
  <si>
    <t>Pre-Peer Review</t>
  </si>
  <si>
    <t>Added "Pre-Peer Review" to Data tab as option for labelling ps1 with correct timing</t>
  </si>
  <si>
    <t>Corrected resource request box to list 2022-2023 LIHTC as option</t>
  </si>
  <si>
    <t>Added "N/A" as option for Flood Factor dropdown in checklist</t>
  </si>
  <si>
    <t>Fixed tallying formula in ps3 for both supportive housing and rental assistance columns</t>
  </si>
  <si>
    <t>ps4 set "Income Averagin" box to indicate "No" unless otherwise selected</t>
  </si>
  <si>
    <t>ps4 un-italicized comment boxes</t>
  </si>
  <si>
    <t>Conduit Loan</t>
  </si>
  <si>
    <t>Trust Fund Loan</t>
  </si>
  <si>
    <t>NHTF Loan</t>
  </si>
  <si>
    <t>HOME Loan</t>
  </si>
  <si>
    <t>CDBG Loan</t>
  </si>
  <si>
    <t>FAF Loan</t>
  </si>
  <si>
    <t>NIBP Loan</t>
  </si>
  <si>
    <t>TCAP Loan</t>
  </si>
  <si>
    <t>Updates resources list</t>
  </si>
  <si>
    <t>Soft Resource Loan</t>
  </si>
  <si>
    <t>Risk-Sharing First Mortgage Loan</t>
  </si>
  <si>
    <t>Risk-Sharing Credit Advantage Loan</t>
  </si>
  <si>
    <t>Risk-Sharing Affordable Advantage Loan</t>
  </si>
  <si>
    <t>Risk-Sharing FFB Loan</t>
  </si>
  <si>
    <t>SRN Units:</t>
  </si>
  <si>
    <t>Added SRN Unit requirement calculations to Unit Mix tab and ps3</t>
  </si>
  <si>
    <t>Further adjusted Supportive Housing and Rental Assistance formulas on ps3</t>
  </si>
  <si>
    <t>On ps3, adjusted DCR to reflect "N/A" if "CF" payment is indicated</t>
  </si>
  <si>
    <t>Please indicate the number of designated Statewide Referral Network Units:</t>
  </si>
  <si>
    <t>Linked "Tax Credit Program" on ps1 to "PPA Type" info on Checklist tab</t>
  </si>
  <si>
    <t>†</t>
  </si>
  <si>
    <t>‡</t>
  </si>
  <si>
    <r>
      <t>Contingency</t>
    </r>
    <r>
      <rPr>
        <b/>
        <vertAlign val="superscript"/>
        <sz val="12"/>
        <color rgb="FF000000"/>
        <rFont val="Arial Narrow"/>
        <family val="2"/>
      </rPr>
      <t>†</t>
    </r>
  </si>
  <si>
    <t>Deferred Developer Fee*</t>
  </si>
  <si>
    <r>
      <t>Realized Developer Fee</t>
    </r>
    <r>
      <rPr>
        <i/>
        <vertAlign val="superscript"/>
        <sz val="12"/>
        <color rgb="FF000000"/>
        <rFont val="Arial Narrow"/>
        <family val="2"/>
      </rPr>
      <t>‡</t>
    </r>
  </si>
  <si>
    <t>§</t>
  </si>
  <si>
    <r>
      <t>Deferred Developer Fee</t>
    </r>
    <r>
      <rPr>
        <i/>
        <vertAlign val="superscript"/>
        <sz val="12"/>
        <color rgb="FF000000"/>
        <rFont val="Arial Narrow"/>
        <family val="2"/>
      </rPr>
      <t>§</t>
    </r>
  </si>
  <si>
    <t>*It is not a requirement that Total Construction Period Sources equal Total Permanent Sources.</t>
  </si>
  <si>
    <t>Added error message to Sources_Uses tab if no tax credit allocation provided</t>
  </si>
  <si>
    <t>Adjusted Summary Version options in ps1</t>
  </si>
  <si>
    <t>Changed resource status options in ps1</t>
  </si>
  <si>
    <t>Removed Status column in ps2</t>
  </si>
  <si>
    <t>Changed style of reference items in ps2</t>
  </si>
  <si>
    <t>Paid via closing proceeds</t>
  </si>
  <si>
    <t>Paid through development cashflows</t>
  </si>
  <si>
    <t>*</t>
  </si>
  <si>
    <t>Added "Other" to PPA Type options in Checklist tab, and specified 9% LIHTC for LIHTC rounds</t>
  </si>
  <si>
    <t>New Construction / Adaptive Reuse</t>
  </si>
  <si>
    <t>Added Adaptive Reuse to list of Project Type options in Description tab</t>
  </si>
  <si>
    <t>Added New Construction/Adaptive Reuse to project type options in Site tab</t>
  </si>
  <si>
    <t>Property Needs Assessment</t>
  </si>
  <si>
    <t>CAHGP Grant</t>
  </si>
  <si>
    <t>Applied</t>
  </si>
  <si>
    <t>PPA Status</t>
  </si>
  <si>
    <t>Project-Based
Rental Assistance</t>
  </si>
  <si>
    <t>Asset Management:</t>
  </si>
  <si>
    <t>Construction Cost Narrative:</t>
  </si>
  <si>
    <t>Additional Notes:</t>
  </si>
  <si>
    <t>Conclusions:</t>
  </si>
  <si>
    <t>CONCLUSIONS AND RECOMMENDATIONS</t>
  </si>
  <si>
    <t>Conditional Approval</t>
  </si>
  <si>
    <t>Underwriting Budget</t>
  </si>
  <si>
    <t>Financing Narrative:</t>
  </si>
  <si>
    <t>Construction Limit Test:</t>
  </si>
  <si>
    <t>Please note that an identity of interest will result in a reduction to the base developer fee. Please see the Underwriting Standards Guide for more information.</t>
  </si>
  <si>
    <t>Hide Acquisition Price and Use Section if Not a Related-Party Acquisition</t>
  </si>
  <si>
    <t>Waiver of Underwriting Standard:</t>
  </si>
  <si>
    <t>Please indicate the number of tenants eligible to remain at the property:</t>
  </si>
  <si>
    <t>Changed date on Instructions tab</t>
  </si>
  <si>
    <t>Added soft fund request to dropdown on Checklist tab</t>
  </si>
  <si>
    <t>Removed Opportunity Areas from Checklist tab</t>
  </si>
  <si>
    <t>Added waiver request (EGC) to Checklist tab</t>
  </si>
  <si>
    <t>Added waiver request (UW standards) to Checklist tab</t>
  </si>
  <si>
    <t>Substantial Rehabilitation</t>
  </si>
  <si>
    <t>Elderly 55+</t>
  </si>
  <si>
    <t>Elderly 62+</t>
  </si>
  <si>
    <t>Underwriting Standards Waiver Request</t>
  </si>
  <si>
    <t>Illinois Affordable Housing Tax Credit Narrative</t>
  </si>
  <si>
    <t>Projects considering the use of IAHTC: please include a narrative that outlines the proposed eligible donation and use of IAHTC proceeds.</t>
  </si>
  <si>
    <t>Added IAHTC Narrative to Description tab</t>
  </si>
  <si>
    <t>Distinguished between Limited/Moderate/Substantial Rehab on Description tab</t>
  </si>
  <si>
    <t>Distinguished between Elderly 55+ and Elderly 62+ on Description tab</t>
  </si>
  <si>
    <t>Removed Opportunity Areas from Site tab</t>
  </si>
  <si>
    <t>MBE</t>
  </si>
  <si>
    <t>WBE</t>
  </si>
  <si>
    <r>
      <t xml:space="preserve">Complete the following development team information. Carefully review the QAP definition of a Sponsor.  If a Sponsor is a HUD designated CHDO, indicate using the drop down boxes below.  If a Development Team member is a designated Minority or Women-Owned Business Enterprise (MBE or WBE), indicate using the drop down boxes. If a Sponsor can be designated as BIPOC-led or governed,  indicate using the MBE drop down box next to Sponsor. Please use the Notes sectio to indicate any Development Team member's previous affiliation to be reviewed (i.e. change of name, previous experience, etc.).
</t>
    </r>
    <r>
      <rPr>
        <u/>
        <sz val="10"/>
        <rFont val="Arial Narrow"/>
        <family val="2"/>
      </rPr>
      <t>The Authority will perform a review of your prospective development  team and will notify individual team members of IHDA concerns (if any) related to past performance.</t>
    </r>
  </si>
  <si>
    <t>Added MBE/WBE/BIPOC designation to Dev Team tab</t>
  </si>
  <si>
    <t>Service Provider:</t>
  </si>
  <si>
    <t>Developer Fee Calcuation Input</t>
  </si>
  <si>
    <t>Limit</t>
  </si>
  <si>
    <t>First $5M of FBC</t>
  </si>
  <si>
    <t>FBC between $5M and $15M</t>
  </si>
  <si>
    <t>FBC over $15M</t>
  </si>
  <si>
    <t>9% LIHTC Request</t>
  </si>
  <si>
    <t>IAHTC Request</t>
  </si>
  <si>
    <t>Added LIHTC and IAHTC request lines on Sources_Uses tab</t>
  </si>
  <si>
    <t>Added default calculation for developer fee on Sources_Uses tab</t>
  </si>
  <si>
    <t>Sponsor is requesting waiver to specific IHDA Underwriting Standards. If requesting, provide narrative in the B_Description tab of this workbook.</t>
  </si>
  <si>
    <t>Rehabilitation Construction Cost Per Unit:</t>
  </si>
  <si>
    <t>Base Calculation</t>
  </si>
  <si>
    <t>Provide a description of the scope of work performed during the last rehabilitation effort, if known.</t>
  </si>
  <si>
    <t xml:space="preserve">Number of Units: </t>
  </si>
  <si>
    <t xml:space="preserve">Green Certification: </t>
  </si>
  <si>
    <t>Green Certification Levels</t>
  </si>
  <si>
    <t>Advanced</t>
  </si>
  <si>
    <t>Net Zero</t>
  </si>
  <si>
    <t xml:space="preserve">Construction Type: </t>
  </si>
  <si>
    <t xml:space="preserve">Gross Square Footage: </t>
  </si>
  <si>
    <t>Construction Cost Limits                                              Set Aside:</t>
  </si>
  <si>
    <t>Construction PSF Cost:</t>
  </si>
  <si>
    <t>Contruction PSF Cost Limit:</t>
  </si>
  <si>
    <t>Construction Cost Inputs - Current Construction Cost PSF Limits</t>
  </si>
  <si>
    <t>Donation Narrative:</t>
  </si>
  <si>
    <t>Gross SF</t>
  </si>
  <si>
    <t>$ psf</t>
  </si>
  <si>
    <t>Gross Square Footage:</t>
  </si>
  <si>
    <t>Construction PSF Limit:</t>
  </si>
  <si>
    <t>Base</t>
  </si>
  <si>
    <t>General-New Construction-Base</t>
  </si>
  <si>
    <t>General-New Construction-Advanced</t>
  </si>
  <si>
    <t>General-New Construction-Net Zero</t>
  </si>
  <si>
    <t>General-Rehabilitation-Base</t>
  </si>
  <si>
    <t>General-Rehabilitation-Advanced</t>
  </si>
  <si>
    <t>General-Rehabilitation-Net Zero</t>
  </si>
  <si>
    <t>PSH-New Construction-Base</t>
  </si>
  <si>
    <t>PSH-New Construction-Advanced</t>
  </si>
  <si>
    <t>PSH-New Construction-Net Zero</t>
  </si>
  <si>
    <t>PSH-Rehabilitation-Base</t>
  </si>
  <si>
    <t>PSH-Rehabilitation-Advanced</t>
  </si>
  <si>
    <t>PSH-Rehabilitation-Net Zero</t>
  </si>
  <si>
    <t>Sponsor is requesting waiver(s) to the EGC requirements which can be waived. If requesting, provide narrative identifying specific item requesting to be waived.</t>
  </si>
  <si>
    <t>Sponsor agrees to comply with Enterprise Green Communities mandatory requirements, or</t>
  </si>
  <si>
    <t>Updated construction limits calculation to reflect MF change to psf, adjusted multiple tabs to be able to accurately pull this information</t>
  </si>
  <si>
    <t>PID:</t>
  </si>
  <si>
    <t>Permanent Supportive Housing Development Program</t>
  </si>
  <si>
    <t>Non-Congregrate Shelter Development Program</t>
  </si>
  <si>
    <t>Soft Resources (other)</t>
  </si>
  <si>
    <t>4% LIHTC Only</t>
  </si>
  <si>
    <t>HOME-ARP Qualifying Populations</t>
  </si>
  <si>
    <r>
      <t xml:space="preserve">If this Project is seeking an allocation of HOME-ARP funds (via the Non-Congregrate Shelter Development Program </t>
    </r>
    <r>
      <rPr>
        <b/>
        <i/>
        <u/>
        <sz val="11"/>
        <rFont val="Arial Narrow"/>
        <family val="2"/>
      </rPr>
      <t>or</t>
    </r>
    <r>
      <rPr>
        <i/>
        <sz val="11"/>
        <rFont val="Arial Narrow"/>
        <family val="2"/>
      </rPr>
      <t xml:space="preserve"> Permanent Supportive Housing Development Program), indicate which Qualifying Population(s) will be served</t>
    </r>
  </si>
  <si>
    <t>Homeless</t>
  </si>
  <si>
    <t>At-risk of homelessness</t>
  </si>
  <si>
    <t>Fleeing, or attempting to flee, domestic violence, dating violence, sexual assualt, stalking, or human trafficking</t>
  </si>
  <si>
    <t>Will the Project serve veterans and families that include a veteran family member that meet the criteria for on eof the Qualifying Populations above?</t>
  </si>
  <si>
    <t>Other populations where providing supportive services or assistance would prevent the family's homelessness or would serve those with the greatest risk of housing instability</t>
  </si>
  <si>
    <t>Supportive Housing Institute Participant</t>
  </si>
  <si>
    <t>Indicate below if a member of the development team was or currently is a participant in the Authority-sponsored Supportive Housing Institute (SHI)</t>
  </si>
  <si>
    <t>Applicable for Projects seeking 9% LIHTC via the PSH Track and the Permanent Supportive Housing Development Program</t>
  </si>
  <si>
    <t>If yes, list the develpoment team member(s)</t>
  </si>
  <si>
    <t>If yes, list the year that the member(s) participated in the Supportive Housing Institute</t>
  </si>
  <si>
    <t>One or more members of the development team have been or are currently a participant in the Supportive Housing Institute</t>
  </si>
  <si>
    <t>Additional Development Team Notes</t>
  </si>
  <si>
    <t>Long-Term Operating Support (LTOS)</t>
  </si>
  <si>
    <t>Section 811 Project-Based Rental Assistance</t>
  </si>
  <si>
    <t>Target Population(s)</t>
  </si>
  <si>
    <t>Provide a general description of the intended Project population(s) to be served.</t>
  </si>
  <si>
    <t>Housing Referral Coordination</t>
  </si>
  <si>
    <t>HOME-ARP Eligible Referral Methods</t>
  </si>
  <si>
    <r>
      <t xml:space="preserve">If this Project is seeking an allocation of HOME-ARP funds (via the Non-Congregrate Shelter Development Program </t>
    </r>
    <r>
      <rPr>
        <b/>
        <i/>
        <u/>
        <sz val="11"/>
        <rFont val="Arial Narrow"/>
        <family val="2"/>
      </rPr>
      <t>or</t>
    </r>
    <r>
      <rPr>
        <i/>
        <sz val="11"/>
        <rFont val="Arial Narrow"/>
        <family val="2"/>
      </rPr>
      <t xml:space="preserve"> Permanent Supportive Housing Development Program), indicate which of the eligible referral methods will be utilized</t>
    </r>
  </si>
  <si>
    <t>Standard Coordinated Entry with Other Referral Methods</t>
  </si>
  <si>
    <t>Project/Activity Waiting List</t>
  </si>
  <si>
    <t>Provide a general description of the Project's proposed approach to housing referral coordination.</t>
  </si>
  <si>
    <t>Service Plan Details</t>
  </si>
  <si>
    <r>
      <t>HOME-ARP expanded coordinated entry (</t>
    </r>
    <r>
      <rPr>
        <b/>
        <u/>
        <sz val="11"/>
        <rFont val="Arial Narrow"/>
        <family val="2"/>
      </rPr>
      <t>NOT ELIGIBLE</t>
    </r>
    <r>
      <rPr>
        <sz val="11"/>
        <rFont val="Arial Narrow"/>
        <family val="2"/>
      </rPr>
      <t xml:space="preserve"> for Projects pursuing the Non-Congregate Shelter Development Program)</t>
    </r>
  </si>
  <si>
    <r>
      <t xml:space="preserve">Preliminary Shelter Operations Plan (Non-Congregate Shelter Development Program </t>
    </r>
    <r>
      <rPr>
        <b/>
        <u/>
        <sz val="11"/>
        <rFont val="Arial Narrow"/>
        <family val="2"/>
      </rPr>
      <t>ONLY</t>
    </r>
    <r>
      <rPr>
        <u/>
        <sz val="11"/>
        <rFont val="Arial Narrow"/>
        <family val="2"/>
      </rPr>
      <t>)</t>
    </r>
  </si>
  <si>
    <t>Resources and Program Consideration</t>
  </si>
  <si>
    <t>Indiciate which program(s) and/or resource(s) the Project is being submitted for consideration under</t>
  </si>
  <si>
    <t>Program Consideration</t>
  </si>
  <si>
    <t>HOME-ARP Allocation</t>
  </si>
  <si>
    <t>Additional Authority Resource Request</t>
  </si>
  <si>
    <t>Updated: August 2024</t>
  </si>
  <si>
    <t>Which scoring track will the Project pursue under 9% LIHTC?</t>
  </si>
  <si>
    <t>Is the Project seeking a HOME-ARP allocation under the Permanent Supportive Housing Development Program?</t>
  </si>
  <si>
    <t>Primary Market Area</t>
  </si>
  <si>
    <t>Identify a Primary Market Area (“PMA”) that is appropriate for the proposed Project. This PMA will be used for the purpose of PPA review only and does not need to be the same PMA used in the Site and Market Study submitted at time of full Application.</t>
  </si>
  <si>
    <t>Provide a general description of any proposed tenant services and partnerships with social service providers.</t>
  </si>
  <si>
    <t>Provide a general description of the proposed shelter operations plan, including how the Project will connect with the local homeless services/crisis response system.</t>
  </si>
  <si>
    <t xml:space="preserve">Proposed Justification for using the Average Income Test, if applicable. </t>
  </si>
  <si>
    <t>Provide a general rationale for utilizing the Average Income Test, if applicable.</t>
  </si>
  <si>
    <t>Sponsors can visit https://ppa.ihda.org to request an account for IHDA Connect and a PID. If a request for an account and/or PID is not fulfilled within three business days, Sponsors can reach out to IHDAconnecthelp@ihda.org for assistance.</t>
  </si>
  <si>
    <t>Incomplete PPAs will not be considered.</t>
  </si>
  <si>
    <t xml:space="preserve">Submissions are only accepted electronically through IHDA Connect. Sponsors must request a Project ID ("PID") and an accout for IHDA Connect in order to submit a PPA. Once assigned a PID and granted access to IHDA Connect, this PPA Workbook and all additional documentation must be uploaded electronically into IHDA Connect.                   </t>
  </si>
  <si>
    <t>All PPA materials must be submitted by October 7, 2024 except for Projects seeking only 4% LIHTC, which must be submitted 90 days prior to the 4% determination request.</t>
  </si>
  <si>
    <r>
      <t xml:space="preserve">The </t>
    </r>
    <r>
      <rPr>
        <b/>
        <sz val="11"/>
        <rFont val="Arial Narrow"/>
        <family val="2"/>
      </rPr>
      <t>current</t>
    </r>
    <r>
      <rPr>
        <sz val="11"/>
        <rFont val="Arial Narrow"/>
        <family val="2"/>
      </rPr>
      <t xml:space="preserve"> version of this PPA Workbook must be used when applying for any of the Illinois Housing Development Authority ("IHDA" or "the Authority") administered programs listed on tab </t>
    </r>
    <r>
      <rPr>
        <b/>
        <sz val="11"/>
        <rFont val="Arial Narrow"/>
        <family val="2"/>
      </rPr>
      <t>A_Description and Fund Request</t>
    </r>
    <r>
      <rPr>
        <sz val="11"/>
        <rFont val="Arial Narrow"/>
        <family val="2"/>
      </rPr>
      <t xml:space="preserve">. </t>
    </r>
    <r>
      <rPr>
        <b/>
        <sz val="11"/>
        <rFont val="Arial Narrow"/>
        <family val="2"/>
      </rPr>
      <t>Prior versions of the PPA Workbook will not be accepted.</t>
    </r>
  </si>
  <si>
    <r>
      <t xml:space="preserve">PPAs must provide information for one unique Project. Sponsors considering multiple Projects or Project scenarios must submit separate PPAs for each Project and/or scenario. However, each Project/Project scenario may be submitted for evaluation under multiple Authority funding sources and programs. Sponsors must select all applicable resources and funding opportunities that they would like the Project to be considered for on tab </t>
    </r>
    <r>
      <rPr>
        <b/>
        <sz val="11"/>
        <rFont val="Arial Narrow"/>
        <family val="2"/>
      </rPr>
      <t>A_Description and Fund Request</t>
    </r>
    <r>
      <rPr>
        <sz val="11"/>
        <rFont val="Arial Narrow"/>
        <family val="2"/>
      </rPr>
      <t>.</t>
    </r>
  </si>
  <si>
    <t>A_Description and Fund Request</t>
  </si>
  <si>
    <t>B_PPA Checklist by Program</t>
  </si>
  <si>
    <t>F_Population and Services</t>
  </si>
  <si>
    <t>G_Unit Mix</t>
  </si>
  <si>
    <t>H_Sources_Uses</t>
  </si>
  <si>
    <t>I_Operating Pro Forma</t>
  </si>
  <si>
    <t>The PPA Workbook consists of the following worksheets contained within this file (tabs A - I are considered the "PPA Workbook"):</t>
  </si>
  <si>
    <t>Please do not use the copy and paste feature when completing this PPA Workbook.</t>
  </si>
  <si>
    <t>Description and Fund Request</t>
  </si>
  <si>
    <t>PPA Checklist by Program</t>
  </si>
  <si>
    <t>Population and Services</t>
  </si>
  <si>
    <t>Unit Mix: Existing</t>
  </si>
  <si>
    <t>Unit Mix: Proposed</t>
  </si>
  <si>
    <t>Applicant Sources</t>
  </si>
  <si>
    <r>
      <rPr>
        <b/>
        <sz val="12"/>
        <rFont val="Arial Narrow"/>
        <family val="2"/>
      </rPr>
      <t>Please direct any questions or comments to MultifamilyFin@ihda.org</t>
    </r>
  </si>
  <si>
    <r>
      <t xml:space="preserve">Indicate the </t>
    </r>
    <r>
      <rPr>
        <b/>
        <sz val="11"/>
        <rFont val="Arial Narrow"/>
        <family val="2"/>
      </rPr>
      <t>current</t>
    </r>
    <r>
      <rPr>
        <sz val="11"/>
        <rFont val="Arial Narrow"/>
        <family val="2"/>
      </rPr>
      <t xml:space="preserve"> Project rent structure, supportive housing units, rental assistance, etc. below.</t>
    </r>
  </si>
  <si>
    <t>Indicate the anticipated Project rent structure, supportive housing units, rental assistance, etc. below.</t>
  </si>
  <si>
    <t>Please indicate if this Project will utilize the Average Income Test:</t>
  </si>
  <si>
    <t xml:space="preserve">For all Projects: </t>
  </si>
  <si>
    <t>Provide a narrative on the Underwriting Standard(s) this Project is requesting to waive.</t>
  </si>
  <si>
    <t>Indicate the distance, to the nearest hundreth mile, of each of the following from the Project site:</t>
  </si>
  <si>
    <t>If the site is located in a Floodplain or Floodway, provide specifics regarding what additional costs, if any, are associated with these site characteristics, and provide the Project timeline for obtaining a Conditional Letter of Map Amendment from the Federal Emergency Management Agency (FEMA). If the Flood Factor rating for the Site is "Severe" or "Extreme," provide a narrative discussing planned site- or building-level mitigation measures, including cost and timing impacts.</t>
  </si>
  <si>
    <t xml:space="preserve">1.  Please complete the TWO organizational charts on this tab. If the proposed Project is new construction, leave the "Current Organizational Chart" blank. </t>
  </si>
  <si>
    <t>Mandatory Program Specific Materials</t>
  </si>
  <si>
    <r>
      <t>Completed copy of this PPA Checklist (tab "</t>
    </r>
    <r>
      <rPr>
        <b/>
        <sz val="11"/>
        <rFont val="Arial Narrow"/>
        <family val="2"/>
      </rPr>
      <t>B_PPA Checklist by Program</t>
    </r>
    <r>
      <rPr>
        <sz val="11"/>
        <rFont val="Arial Narrow"/>
        <family val="2"/>
      </rPr>
      <t>" of this Workbook).</t>
    </r>
  </si>
  <si>
    <t>All programs and funding sources</t>
  </si>
  <si>
    <t>PPA Fee</t>
  </si>
  <si>
    <t>Required for Projects seeking 9% LIHTC or 4% LIHTC</t>
  </si>
  <si>
    <t>General Required Documentation</t>
  </si>
  <si>
    <r>
      <t xml:space="preserve">Not required for Projects seeking </t>
    </r>
    <r>
      <rPr>
        <b/>
        <sz val="11"/>
        <rFont val="Arial Narrow"/>
        <family val="2"/>
      </rPr>
      <t>only</t>
    </r>
    <r>
      <rPr>
        <sz val="11"/>
        <rFont val="Arial Narrow"/>
        <family val="2"/>
      </rPr>
      <t xml:space="preserve"> the Permanent Supportive Housing Development Program or Non-Congregate Shelter Development Program</t>
    </r>
  </si>
  <si>
    <t>A complete PPA submission is comprised of a completed PPA Workbook along with the required documents and exhibits as denoted on the checklist below. Utilize the designated spaces next to the list of required materials to indicate inclusion in the PPA submission.</t>
  </si>
  <si>
    <t xml:space="preserve">Service Provider Experience Certification </t>
  </si>
  <si>
    <t>Additional Developer Team Experience Forms</t>
  </si>
  <si>
    <t>Sponsor Financials</t>
  </si>
  <si>
    <t>Three most recent independent audits, including Single Audits and Management Letters</t>
  </si>
  <si>
    <t>Current fiscal year-to-date income and expense statement</t>
  </si>
  <si>
    <t>Current balance sheet showing all assets and liabilities, including contingent liabilities</t>
  </si>
  <si>
    <t>List of any litigation, pending judgments, and/or bankruptcies wihtin the past seven years</t>
  </si>
  <si>
    <t>List of any funding contracts that were terminated or not renewed based on performance or compliance issues</t>
  </si>
  <si>
    <t>List of any unresolved monitoring findings from any Sponsor funding source</t>
  </si>
  <si>
    <r>
      <t xml:space="preserve">Projects that will elect to use the Average Income Test must indicate this intent in the </t>
    </r>
    <r>
      <rPr>
        <b/>
        <sz val="11"/>
        <rFont val="Arial Narrow"/>
        <family val="2"/>
      </rPr>
      <t>G_Unit Mix</t>
    </r>
    <r>
      <rPr>
        <sz val="11"/>
        <rFont val="Arial Narrow"/>
        <family val="2"/>
      </rPr>
      <t xml:space="preserve"> tab of this PPA Workbook.</t>
    </r>
  </si>
  <si>
    <r>
      <t xml:space="preserve">Proposals that exceed hard cost construction limits must provide a detailed explanation of specific and incremental expenses (in the designated area in tab </t>
    </r>
    <r>
      <rPr>
        <b/>
        <sz val="11"/>
        <rFont val="Arial Narrow"/>
        <family val="2"/>
      </rPr>
      <t>H_Sources_Uses</t>
    </r>
    <r>
      <rPr>
        <sz val="11"/>
        <rFont val="Arial Narrow"/>
        <family val="2"/>
      </rPr>
      <t xml:space="preserve"> of this PPA Workbook).</t>
    </r>
  </si>
  <si>
    <t>One or more of the following, dated within six months of the PPA due date, for the Project Site(s):</t>
  </si>
  <si>
    <r>
      <t>Provide the projected timeline for obtaining a Conditional Letter of Map Amendment or Revision from FEMA (in the designated area of tab "</t>
    </r>
    <r>
      <rPr>
        <b/>
        <sz val="11"/>
        <rFont val="Arial Narrow"/>
        <family val="2"/>
      </rPr>
      <t>C_Site</t>
    </r>
    <r>
      <rPr>
        <sz val="11"/>
        <rFont val="Arial Narrow"/>
        <family val="2"/>
      </rPr>
      <t>" in this PPA Form).</t>
    </r>
  </si>
  <si>
    <r>
      <t>Provide additional costs associated with site characteristics (in the designated area of tab "</t>
    </r>
    <r>
      <rPr>
        <b/>
        <sz val="11"/>
        <rFont val="Arial Narrow"/>
        <family val="2"/>
      </rPr>
      <t>C_Site</t>
    </r>
    <r>
      <rPr>
        <sz val="11"/>
        <rFont val="Arial Narrow"/>
        <family val="2"/>
      </rPr>
      <t>" in this PPA Form).</t>
    </r>
  </si>
  <si>
    <r>
      <t>The exact location(s) of any public services and community amenities identified in this PPA Form (in tab "</t>
    </r>
    <r>
      <rPr>
        <b/>
        <sz val="11"/>
        <rFont val="Arial Narrow"/>
        <family val="2"/>
      </rPr>
      <t>C_Site</t>
    </r>
    <r>
      <rPr>
        <sz val="11"/>
        <rFont val="Arial Narrow"/>
        <family val="2"/>
      </rPr>
      <t>").</t>
    </r>
  </si>
  <si>
    <r>
      <t>The exact location(s) of any incompatible uses identified in this PPA Form (in tab "</t>
    </r>
    <r>
      <rPr>
        <b/>
        <sz val="11"/>
        <rFont val="Arial Narrow"/>
        <family val="2"/>
      </rPr>
      <t>C_Site</t>
    </r>
    <r>
      <rPr>
        <sz val="11"/>
        <rFont val="Arial Narrow"/>
        <family val="2"/>
      </rPr>
      <t>").</t>
    </r>
  </si>
  <si>
    <r>
      <t>For each Site with a Flood Factor rating of "Severe" or "Extreme," provide a narrative discussing planned mitigation measures (in the designated area of tab "</t>
    </r>
    <r>
      <rPr>
        <b/>
        <sz val="11"/>
        <rFont val="Arial Narrow"/>
        <family val="2"/>
      </rPr>
      <t>C_Site</t>
    </r>
    <r>
      <rPr>
        <sz val="11"/>
        <rFont val="Arial Narrow"/>
        <family val="2"/>
      </rPr>
      <t>" of this PPA Form).</t>
    </r>
  </si>
  <si>
    <t>9% LIHTC Only</t>
  </si>
  <si>
    <t>9% and 4% LIHTC (Twinning)</t>
  </si>
  <si>
    <t>IAHTC aka Donation Tax Credits</t>
  </si>
  <si>
    <t>Design, Construction, &amp; Regulatory Compliance Waiver Request</t>
  </si>
  <si>
    <t>9% LIHTC Scoring Track</t>
  </si>
  <si>
    <t>Sponsor is pursuing a third-party green building certification, or</t>
  </si>
  <si>
    <t>Property Needs Assessment that matches Authority standards (per the Design, Construction, and Regulatory Compliance Requirements found on the Authority Website).</t>
  </si>
  <si>
    <t>Projects applying under the Permanent Supportive Housing Program, 9% LIHTC PSH Scoring Track, or Non Congregate Shelter Program must complete the following population and services information.</t>
  </si>
  <si>
    <t>Moderate or Minor Rehabilitation</t>
  </si>
  <si>
    <t>Construction Limits</t>
  </si>
  <si>
    <t>Other IHDA Program:</t>
  </si>
  <si>
    <t>Service Plan Description:</t>
  </si>
  <si>
    <t>At-risk of Homelessness</t>
  </si>
  <si>
    <t>HOME-ARP Qualifying Populations:</t>
  </si>
  <si>
    <t>Fleeing domestic or dating violence, human trafficking</t>
  </si>
  <si>
    <t>Other populations</t>
  </si>
  <si>
    <t>Preliminary Shelter Operations Plan:</t>
  </si>
  <si>
    <t>Financing Narrative:  (Pulled from A_Description and Fund Request tab)</t>
  </si>
  <si>
    <t>Donation Narrative: (Pulled from A_Description and Fund Request tab)</t>
  </si>
  <si>
    <t>Project Description:  (Pulled from A_Description and Fund Request tab)</t>
  </si>
  <si>
    <t>Service Plan Description: (Pulled from F_Population and Services Tab)</t>
  </si>
  <si>
    <t>Preliminary Shelter Operations Plan Description: (Pulled from F_Population and Services Tab)</t>
  </si>
  <si>
    <t>Construction Scope of Work:  (Pulled from A_Description and Fund Request tab)</t>
  </si>
  <si>
    <t>If applicable, provide a narrative on the DCRC requirements, including accessibility, this Project is requesting to waive.</t>
  </si>
  <si>
    <t>Waiver Requests:</t>
  </si>
  <si>
    <t>Include information regarding the Project's requested waiver(s). Reference tab A_Description and Fund Request.</t>
  </si>
  <si>
    <t>PSH or NCS Request</t>
  </si>
  <si>
    <t>&lt;-- SRN units required</t>
  </si>
  <si>
    <r>
      <t xml:space="preserve">All Projects seeking any of the Authority resources and funding opportunities listed on tab </t>
    </r>
    <r>
      <rPr>
        <b/>
        <sz val="11"/>
        <rFont val="Arial Narrow"/>
        <family val="2"/>
      </rPr>
      <t>A_Description and Fund Request</t>
    </r>
    <r>
      <rPr>
        <sz val="11"/>
        <rFont val="Arial Narrow"/>
        <family val="2"/>
      </rPr>
      <t xml:space="preserve"> must complete the Preliminary Project Assessment ("PPA") process before submitting an Application. </t>
    </r>
  </si>
  <si>
    <r>
      <t xml:space="preserve">For all Projects, complete this PPA Workbook and submit all items listed on tab </t>
    </r>
    <r>
      <rPr>
        <b/>
        <sz val="11"/>
        <rFont val="Arial Narrow"/>
        <family val="2"/>
      </rPr>
      <t>B_PPA Checklist by Program</t>
    </r>
    <r>
      <rPr>
        <sz val="11"/>
        <rFont val="Arial Narrow"/>
        <family val="2"/>
      </rPr>
      <t>. 
For Projects with multiple sites, complete, and submit the relevant pages of the</t>
    </r>
    <r>
      <rPr>
        <b/>
        <sz val="11"/>
        <rFont val="Arial Narrow"/>
        <family val="2"/>
      </rPr>
      <t xml:space="preserve"> C_Site</t>
    </r>
    <r>
      <rPr>
        <sz val="11"/>
        <rFont val="Arial Narrow"/>
        <family val="2"/>
      </rPr>
      <t xml:space="preserve"> tab by expanding the print area.
</t>
    </r>
  </si>
  <si>
    <t>PSH Track 9% LIHTC</t>
  </si>
  <si>
    <t>12.a</t>
  </si>
  <si>
    <t>12.b</t>
  </si>
  <si>
    <t>12.c</t>
  </si>
  <si>
    <t>12.d</t>
  </si>
  <si>
    <r>
      <t xml:space="preserve">Average Income Test </t>
    </r>
    <r>
      <rPr>
        <i/>
        <sz val="11"/>
        <rFont val="Arial Narrow"/>
        <family val="2"/>
      </rPr>
      <t>(4% LIHTC and 9% LIHTC only):</t>
    </r>
  </si>
  <si>
    <r>
      <t xml:space="preserve">Sponsors can determine an appropriate PMA by: (1) identifying a logical assemblage of the census tract(s) containing all Project Sites and adjacent census tracts for data aggregation purposes; and (2) identifying natural market area boundaries (i.e., highways, roads, train tracks, waterways). </t>
    </r>
    <r>
      <rPr>
        <b/>
        <sz val="9"/>
        <rFont val="Arial Narrow"/>
        <family val="2"/>
      </rPr>
      <t>Census tracts should be provided as 11-digit numbers (state, county, and tract FIPS codes) or as a 4-digit number with the corresponding county provided.</t>
    </r>
  </si>
  <si>
    <t>Non-Congregate Shelter Development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</si>
</sst>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000"/>
    <numFmt numFmtId="166" formatCode="_(&quot;$&quot;* #,##0_);_(&quot;$&quot;* \(#,##0\);_(&quot;$&quot;* &quot;-&quot;??_);_(@_)"/>
    <numFmt numFmtId="167" formatCode="0.0%"/>
    <numFmt numFmtId="168" formatCode="mm/dd/yy_)"/>
    <numFmt numFmtId="169" formatCode="&quot;$&quot;#,##0.000_);\(&quot;$&quot;#,##0.000\)"/>
    <numFmt numFmtId="170" formatCode="0.000%"/>
    <numFmt numFmtId="171" formatCode="m/d/yyyy;@"/>
    <numFmt numFmtId="172" formatCode="0.0000%"/>
    <numFmt numFmtId="173" formatCode="[$-409]mmmm\ d\,\ yyyy;@"/>
    <numFmt numFmtId="174" formatCode="[$-F800]dddd\,\ mmmm\ dd\,\ yyyy"/>
    <numFmt numFmtId="175" formatCode="0&quot; SRN units required&quot;"/>
    <numFmt numFmtId="176" formatCode="0&quot; units&quot;"/>
    <numFmt numFmtId="177" formatCode="\†0.00%"/>
    <numFmt numFmtId="178" formatCode="_(* #,##0_);_(* \(#,##0\);_(* &quot;-&quot;??_);_(@_)"/>
    <numFmt numFmtId="179" formatCode="&quot;$&quot;#,##0.00"/>
  </numFmts>
  <fonts count="113" x14ac:knownFonts="1">
    <font>
      <sz val="11"/>
      <color theme="1"/>
      <name val="Calibri"/>
      <family val="2"/>
      <scheme val="minor"/>
    </font>
    <font>
      <sz val="11"/>
      <color theme="1"/>
      <name val="Calibri"/>
      <family val="2"/>
      <scheme val="minor"/>
    </font>
    <font>
      <sz val="10"/>
      <name val="Arial"/>
      <family val="2"/>
    </font>
    <font>
      <sz val="10"/>
      <name val="Arial"/>
      <family val="2"/>
    </font>
    <font>
      <sz val="12"/>
      <name val="Arial"/>
      <family val="2"/>
    </font>
    <font>
      <sz val="12"/>
      <color theme="1"/>
      <name val="Arial Narrow"/>
      <family val="2"/>
    </font>
    <font>
      <b/>
      <sz val="12"/>
      <color theme="1"/>
      <name val="Arial Narrow"/>
      <family val="2"/>
    </font>
    <font>
      <b/>
      <sz val="12"/>
      <name val="Arial Narrow"/>
      <family val="2"/>
    </font>
    <font>
      <b/>
      <sz val="10"/>
      <name val="Arial Narrow"/>
      <family val="2"/>
    </font>
    <font>
      <sz val="12"/>
      <name val="Arial Narrow"/>
      <family val="2"/>
    </font>
    <font>
      <sz val="10"/>
      <name val="Arial Narrow"/>
      <family val="2"/>
    </font>
    <font>
      <sz val="8"/>
      <color indexed="81"/>
      <name val="Tahoma"/>
      <family val="2"/>
    </font>
    <font>
      <b/>
      <i/>
      <sz val="10"/>
      <name val="Arial Narrow"/>
      <family val="2"/>
    </font>
    <font>
      <b/>
      <u/>
      <sz val="11"/>
      <color theme="1"/>
      <name val="Times New Roman"/>
      <family val="1"/>
    </font>
    <font>
      <sz val="11"/>
      <color theme="1"/>
      <name val="Times New Roman"/>
      <family val="1"/>
    </font>
    <font>
      <b/>
      <sz val="14"/>
      <name val="Arial Narrow"/>
      <family val="2"/>
    </font>
    <font>
      <sz val="10"/>
      <color theme="1"/>
      <name val="Arial Narrow"/>
      <family val="2"/>
    </font>
    <font>
      <sz val="11"/>
      <name val="Arial Narrow"/>
      <family val="2"/>
    </font>
    <font>
      <i/>
      <sz val="10"/>
      <name val="Arial Narrow"/>
      <family val="2"/>
    </font>
    <font>
      <sz val="10"/>
      <color theme="1"/>
      <name val="Calibri"/>
      <family val="2"/>
      <scheme val="minor"/>
    </font>
    <font>
      <b/>
      <sz val="14"/>
      <color theme="1"/>
      <name val="Arial Narrow"/>
      <family val="2"/>
    </font>
    <font>
      <sz val="11"/>
      <color theme="1"/>
      <name val="Arial Narrow"/>
      <family val="2"/>
    </font>
    <font>
      <b/>
      <sz val="11"/>
      <color theme="1"/>
      <name val="Arial Narrow"/>
      <family val="2"/>
    </font>
    <font>
      <b/>
      <sz val="10"/>
      <color theme="1"/>
      <name val="Arial Narrow"/>
      <family val="2"/>
    </font>
    <font>
      <i/>
      <sz val="11"/>
      <color theme="1"/>
      <name val="Arial Narrow"/>
      <family val="2"/>
    </font>
    <font>
      <b/>
      <sz val="11"/>
      <name val="Arial Narrow"/>
      <family val="2"/>
    </font>
    <font>
      <sz val="11"/>
      <name val="Times New Roman"/>
      <family val="1"/>
    </font>
    <font>
      <i/>
      <sz val="10"/>
      <color theme="1"/>
      <name val="Arial Narrow"/>
      <family val="2"/>
    </font>
    <font>
      <u/>
      <sz val="10"/>
      <color theme="1"/>
      <name val="Arial Narrow"/>
      <family val="2"/>
    </font>
    <font>
      <b/>
      <sz val="8"/>
      <color indexed="81"/>
      <name val="Tahoma"/>
      <family val="2"/>
    </font>
    <font>
      <b/>
      <sz val="12"/>
      <name val="Arial"/>
      <family val="2"/>
    </font>
    <font>
      <b/>
      <u/>
      <sz val="10"/>
      <name val="Arial Narrow"/>
      <family val="2"/>
    </font>
    <font>
      <i/>
      <sz val="10"/>
      <name val="Arial"/>
      <family val="2"/>
    </font>
    <font>
      <i/>
      <u/>
      <sz val="10"/>
      <name val="Arial Narrow"/>
      <family val="2"/>
    </font>
    <font>
      <b/>
      <sz val="10"/>
      <color rgb="FFFF0000"/>
      <name val="Arial Narrow"/>
      <family val="2"/>
    </font>
    <font>
      <sz val="10"/>
      <color indexed="8"/>
      <name val="Arial Narrow"/>
      <family val="2"/>
    </font>
    <font>
      <sz val="9"/>
      <color indexed="81"/>
      <name val="Tahoma"/>
      <family val="2"/>
    </font>
    <font>
      <b/>
      <sz val="11"/>
      <color theme="1"/>
      <name val="Calibri"/>
      <family val="2"/>
      <scheme val="minor"/>
    </font>
    <font>
      <b/>
      <sz val="16"/>
      <name val="Arial"/>
      <family val="2"/>
    </font>
    <font>
      <b/>
      <sz val="10"/>
      <color rgb="FF000000"/>
      <name val="Arial Narrow"/>
      <family val="2"/>
    </font>
    <font>
      <sz val="10"/>
      <color rgb="FF000000"/>
      <name val="Arial Narrow"/>
      <family val="2"/>
    </font>
    <font>
      <b/>
      <sz val="12"/>
      <color indexed="8"/>
      <name val="Arial Narrow"/>
      <family val="2"/>
    </font>
    <font>
      <sz val="12"/>
      <color indexed="8"/>
      <name val="Arial Narrow"/>
      <family val="2"/>
    </font>
    <font>
      <i/>
      <sz val="12"/>
      <color indexed="8"/>
      <name val="Arial Narrow"/>
      <family val="2"/>
    </font>
    <font>
      <b/>
      <i/>
      <sz val="12"/>
      <color indexed="8"/>
      <name val="Arial Narrow"/>
      <family val="2"/>
    </font>
    <font>
      <b/>
      <u/>
      <sz val="12"/>
      <color indexed="8"/>
      <name val="Arial Narrow"/>
      <family val="2"/>
    </font>
    <font>
      <u/>
      <sz val="12"/>
      <color indexed="8"/>
      <name val="Arial Narrow"/>
      <family val="2"/>
    </font>
    <font>
      <b/>
      <i/>
      <sz val="11"/>
      <name val="Arial Narrow"/>
      <family val="2"/>
    </font>
    <font>
      <i/>
      <sz val="8"/>
      <color indexed="8"/>
      <name val="Arial Narrow"/>
      <family val="2"/>
    </font>
    <font>
      <b/>
      <sz val="12"/>
      <color rgb="FFFF0000"/>
      <name val="Arial Narrow"/>
      <family val="2"/>
    </font>
    <font>
      <i/>
      <u/>
      <sz val="12"/>
      <color indexed="8"/>
      <name val="Arial Narrow"/>
      <family val="2"/>
    </font>
    <font>
      <b/>
      <sz val="11"/>
      <color theme="1"/>
      <name val="Times New Roman"/>
      <family val="1"/>
    </font>
    <font>
      <sz val="26"/>
      <color rgb="FFFF0000"/>
      <name val="Arial Narrow"/>
      <family val="2"/>
    </font>
    <font>
      <b/>
      <sz val="11"/>
      <color indexed="8"/>
      <name val="Arial Narrow"/>
      <family val="2"/>
    </font>
    <font>
      <b/>
      <u/>
      <sz val="11"/>
      <name val="Times New Roman"/>
      <family val="1"/>
    </font>
    <font>
      <sz val="12"/>
      <color theme="0"/>
      <name val="Arial Narrow"/>
      <family val="2"/>
    </font>
    <font>
      <sz val="11"/>
      <name val="Arial"/>
      <family val="2"/>
    </font>
    <font>
      <b/>
      <u/>
      <sz val="10"/>
      <color theme="1"/>
      <name val="Arial Narrow"/>
      <family val="2"/>
    </font>
    <font>
      <sz val="10"/>
      <name val="Times New Roman"/>
      <family val="1"/>
    </font>
    <font>
      <sz val="9"/>
      <color theme="1"/>
      <name val="Arial Narrow"/>
      <family val="2"/>
    </font>
    <font>
      <sz val="12"/>
      <name val="Arial"/>
      <family val="2"/>
    </font>
    <font>
      <sz val="9"/>
      <color indexed="8"/>
      <name val="Arial Narrow"/>
      <family val="2"/>
    </font>
    <font>
      <b/>
      <i/>
      <sz val="10"/>
      <color indexed="8"/>
      <name val="Arial Narrow"/>
      <family val="2"/>
    </font>
    <font>
      <i/>
      <sz val="12"/>
      <color theme="1"/>
      <name val="Calibri"/>
      <family val="2"/>
      <scheme val="minor"/>
    </font>
    <font>
      <i/>
      <sz val="11"/>
      <name val="Arial Narrow"/>
      <family val="2"/>
    </font>
    <font>
      <u/>
      <sz val="11"/>
      <name val="Arial Narrow"/>
      <family val="2"/>
    </font>
    <font>
      <b/>
      <u/>
      <sz val="11"/>
      <name val="Arial Narrow"/>
      <family val="2"/>
    </font>
    <font>
      <sz val="7"/>
      <name val="Arial Narrow"/>
      <family val="2"/>
    </font>
    <font>
      <sz val="12"/>
      <name val="Arial"/>
      <family val="2"/>
    </font>
    <font>
      <sz val="12"/>
      <color theme="0" tint="-0.34998626667073579"/>
      <name val="Arial"/>
      <family val="2"/>
    </font>
    <font>
      <i/>
      <sz val="8"/>
      <name val="Arial Narrow"/>
      <family val="2"/>
    </font>
    <font>
      <sz val="10"/>
      <color theme="0" tint="-0.34998626667073579"/>
      <name val="Arial"/>
      <family val="2"/>
    </font>
    <font>
      <b/>
      <u/>
      <sz val="11"/>
      <name val="Arial"/>
      <family val="2"/>
    </font>
    <font>
      <i/>
      <sz val="7"/>
      <name val="Arial Narrow"/>
      <family val="2"/>
    </font>
    <font>
      <b/>
      <i/>
      <sz val="11"/>
      <color theme="1"/>
      <name val="Calibri"/>
      <family val="2"/>
      <scheme val="minor"/>
    </font>
    <font>
      <sz val="10"/>
      <color rgb="FF000099"/>
      <name val="Arial Narrow"/>
      <family val="2"/>
    </font>
    <font>
      <sz val="7"/>
      <name val="Times New Roman"/>
      <family val="1"/>
    </font>
    <font>
      <b/>
      <i/>
      <sz val="8"/>
      <name val="Arial Narrow"/>
      <family val="2"/>
    </font>
    <font>
      <b/>
      <sz val="10"/>
      <color theme="0"/>
      <name val="Arial Narrow"/>
      <family val="2"/>
    </font>
    <font>
      <u/>
      <sz val="10"/>
      <name val="Arial Narrow"/>
      <family val="2"/>
    </font>
    <font>
      <b/>
      <sz val="11"/>
      <color theme="0"/>
      <name val="Arial Narrow"/>
      <family val="2"/>
    </font>
    <font>
      <sz val="24"/>
      <name val="Arial Narrow"/>
      <family val="2"/>
    </font>
    <font>
      <b/>
      <i/>
      <sz val="11"/>
      <color theme="0"/>
      <name val="Arial Narrow"/>
      <family val="2"/>
    </font>
    <font>
      <i/>
      <sz val="11"/>
      <name val="Arial"/>
      <family val="2"/>
    </font>
    <font>
      <b/>
      <i/>
      <sz val="12"/>
      <name val="Arial Narrow"/>
      <family val="2"/>
    </font>
    <font>
      <sz val="11"/>
      <color indexed="8"/>
      <name val="Arial Narrow"/>
      <family val="2"/>
    </font>
    <font>
      <b/>
      <i/>
      <sz val="16"/>
      <name val="Arial"/>
      <family val="2"/>
    </font>
    <font>
      <b/>
      <i/>
      <sz val="11"/>
      <color indexed="8"/>
      <name val="Arial Narrow"/>
      <family val="2"/>
    </font>
    <font>
      <b/>
      <u/>
      <sz val="11"/>
      <color indexed="8"/>
      <name val="Arial Narrow"/>
      <family val="2"/>
    </font>
    <font>
      <u/>
      <sz val="11"/>
      <color indexed="8"/>
      <name val="Arial Narrow"/>
      <family val="2"/>
    </font>
    <font>
      <b/>
      <sz val="14"/>
      <color rgb="FFFF0000"/>
      <name val="Arial Narrow"/>
      <family val="2"/>
    </font>
    <font>
      <b/>
      <sz val="18"/>
      <color rgb="FFFF0000"/>
      <name val="Arial"/>
      <family val="2"/>
    </font>
    <font>
      <b/>
      <sz val="11"/>
      <color rgb="FFFF0000"/>
      <name val="Arial Narrow"/>
      <family val="2"/>
    </font>
    <font>
      <sz val="16"/>
      <color rgb="FFFF0000"/>
      <name val="Arial"/>
      <family val="2"/>
    </font>
    <font>
      <sz val="8"/>
      <color theme="1"/>
      <name val="Arial Narrow"/>
      <family val="2"/>
    </font>
    <font>
      <b/>
      <i/>
      <sz val="10"/>
      <color theme="1"/>
      <name val="Arial Narrow"/>
      <family val="2"/>
    </font>
    <font>
      <b/>
      <sz val="16"/>
      <name val="Arial Narrow"/>
      <family val="2"/>
    </font>
    <font>
      <sz val="14"/>
      <name val="Arial Narrow"/>
      <family val="2"/>
    </font>
    <font>
      <b/>
      <sz val="16"/>
      <color indexed="8"/>
      <name val="Arial Narrow"/>
      <family val="2"/>
    </font>
    <font>
      <b/>
      <sz val="24"/>
      <color indexed="8"/>
      <name val="Arial Narrow"/>
      <family val="2"/>
    </font>
    <font>
      <b/>
      <sz val="22"/>
      <color indexed="8"/>
      <name val="Arial Narrow"/>
      <family val="2"/>
    </font>
    <font>
      <sz val="11"/>
      <color rgb="FF202122"/>
      <name val="Arial"/>
      <family val="2"/>
    </font>
    <font>
      <b/>
      <vertAlign val="superscript"/>
      <sz val="12"/>
      <color rgb="FF000000"/>
      <name val="Arial Narrow"/>
      <family val="2"/>
    </font>
    <font>
      <i/>
      <vertAlign val="superscript"/>
      <sz val="12"/>
      <color rgb="FF000000"/>
      <name val="Arial Narrow"/>
      <family val="2"/>
    </font>
    <font>
      <b/>
      <sz val="11"/>
      <color rgb="FF202122"/>
      <name val="Arial"/>
      <family val="2"/>
    </font>
    <font>
      <vertAlign val="superscript"/>
      <sz val="11"/>
      <color theme="1"/>
      <name val="Calibri"/>
      <family val="2"/>
      <scheme val="minor"/>
    </font>
    <font>
      <b/>
      <vertAlign val="superscript"/>
      <sz val="9"/>
      <color indexed="8"/>
      <name val="Arial Narrow"/>
      <family val="2"/>
    </font>
    <font>
      <i/>
      <sz val="10"/>
      <color indexed="8"/>
      <name val="Arial Narrow"/>
      <family val="2"/>
    </font>
    <font>
      <b/>
      <i/>
      <u/>
      <sz val="14"/>
      <color theme="1"/>
      <name val="Arial Narrow"/>
      <family val="2"/>
    </font>
    <font>
      <b/>
      <i/>
      <u/>
      <sz val="11"/>
      <name val="Arial Narrow"/>
      <family val="2"/>
    </font>
    <font>
      <i/>
      <sz val="9"/>
      <name val="Arial Narrow"/>
      <family val="2"/>
    </font>
    <font>
      <b/>
      <sz val="9"/>
      <name val="Arial Narrow"/>
      <family val="2"/>
    </font>
    <font>
      <i/>
      <u/>
      <sz val="11"/>
      <name val="Arial Narrow"/>
      <family val="2"/>
    </font>
  </fonts>
  <fills count="2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0000"/>
        <bgColor rgb="FF000000"/>
      </patternFill>
    </fill>
    <fill>
      <patternFill patternType="solid">
        <fgColor rgb="FF92D050"/>
        <bgColor rgb="FF000000"/>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rgb="FFC5D9F1"/>
        <bgColor indexed="64"/>
      </patternFill>
    </fill>
    <fill>
      <patternFill patternType="solid">
        <fgColor rgb="FFF2F2F2"/>
        <bgColor indexed="64"/>
      </patternFill>
    </fill>
    <fill>
      <patternFill patternType="solid">
        <fgColor rgb="FFFF00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50"/>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right/>
      <top style="thin">
        <color indexed="8"/>
      </top>
      <bottom/>
      <diagonal/>
    </border>
    <border>
      <left style="thin">
        <color indexed="8"/>
      </left>
      <right/>
      <top/>
      <bottom style="thin">
        <color indexed="8"/>
      </bottom>
      <diagonal/>
    </border>
    <border>
      <left style="thin">
        <color indexed="8"/>
      </left>
      <right/>
      <top style="thin">
        <color indexed="8"/>
      </top>
      <bottom/>
      <diagonal/>
    </border>
    <border>
      <left/>
      <right style="thin">
        <color theme="1"/>
      </right>
      <top style="thin">
        <color theme="1"/>
      </top>
      <bottom/>
      <diagonal/>
    </border>
    <border>
      <left/>
      <right/>
      <top style="thin">
        <color theme="1"/>
      </top>
      <bottom/>
      <diagonal/>
    </border>
    <border>
      <left/>
      <right/>
      <top style="thin">
        <color theme="1"/>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right style="thin">
        <color theme="1"/>
      </right>
      <top style="thin">
        <color indexed="64"/>
      </top>
      <bottom style="thin">
        <color indexed="64"/>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bottom style="thin">
        <color theme="1"/>
      </bottom>
      <diagonal/>
    </border>
    <border>
      <left/>
      <right style="thin">
        <color theme="1"/>
      </right>
      <top/>
      <bottom style="thin">
        <color indexed="8"/>
      </bottom>
      <diagonal/>
    </border>
    <border>
      <left/>
      <right style="thin">
        <color theme="1"/>
      </right>
      <top/>
      <bottom/>
      <diagonal/>
    </border>
    <border>
      <left/>
      <right/>
      <top style="double">
        <color theme="1"/>
      </top>
      <bottom style="double">
        <color theme="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theme="1"/>
      </left>
      <right style="medium">
        <color theme="1"/>
      </right>
      <top style="medium">
        <color theme="1"/>
      </top>
      <bottom style="medium">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auto="1"/>
      </bottom>
      <diagonal/>
    </border>
    <border>
      <left/>
      <right/>
      <top style="thin">
        <color auto="1"/>
      </top>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theme="1"/>
      </right>
      <top style="thin">
        <color indexed="64"/>
      </top>
      <bottom style="thin">
        <color theme="1"/>
      </bottom>
      <diagonal/>
    </border>
    <border>
      <left style="thin">
        <color indexed="64"/>
      </left>
      <right/>
      <top style="thin">
        <color theme="1"/>
      </top>
      <bottom/>
      <diagonal/>
    </border>
    <border>
      <left style="thin">
        <color auto="1"/>
      </left>
      <right style="thin">
        <color theme="1"/>
      </right>
      <top style="thin">
        <color theme="1"/>
      </top>
      <bottom style="thin">
        <color auto="1"/>
      </bottom>
      <diagonal/>
    </border>
    <border>
      <left style="thin">
        <color theme="1"/>
      </left>
      <right style="thin">
        <color indexed="64"/>
      </right>
      <top style="thin">
        <color theme="1"/>
      </top>
      <bottom style="thin">
        <color indexed="64"/>
      </bottom>
      <diagonal/>
    </border>
    <border>
      <left style="thin">
        <color theme="1"/>
      </left>
      <right style="thin">
        <color indexed="64"/>
      </right>
      <top style="thin">
        <color indexed="64"/>
      </top>
      <bottom style="thin">
        <color theme="1"/>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style="medium">
        <color indexed="64"/>
      </right>
      <top style="medium">
        <color indexed="64"/>
      </top>
      <bottom/>
      <diagonal/>
    </border>
    <border>
      <left style="thin">
        <color theme="0"/>
      </left>
      <right style="thin">
        <color theme="0"/>
      </right>
      <top style="medium">
        <color indexed="64"/>
      </top>
      <bottom style="thin">
        <color indexed="64"/>
      </bottom>
      <diagonal/>
    </border>
    <border>
      <left/>
      <right style="thin">
        <color theme="0"/>
      </right>
      <top style="medium">
        <color indexed="64"/>
      </top>
      <bottom style="thin">
        <color indexed="64"/>
      </bottom>
      <diagonal/>
    </border>
    <border>
      <left style="thin">
        <color indexed="64"/>
      </left>
      <right style="thin">
        <color indexed="64"/>
      </right>
      <top style="thin">
        <color theme="1"/>
      </top>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auto="1"/>
      </left>
      <right/>
      <top style="thin">
        <color indexed="64"/>
      </top>
      <bottom style="thin">
        <color theme="1" tint="4.9989318521683403E-2"/>
      </bottom>
      <diagonal/>
    </border>
    <border>
      <left/>
      <right style="thin">
        <color theme="1" tint="4.9989318521683403E-2"/>
      </right>
      <top style="thin">
        <color indexed="64"/>
      </top>
      <bottom style="thin">
        <color theme="1" tint="4.9989318521683403E-2"/>
      </bottom>
      <diagonal/>
    </border>
    <border>
      <left style="thin">
        <color theme="1"/>
      </left>
      <right/>
      <top/>
      <bottom/>
      <diagonal/>
    </border>
    <border>
      <left style="thin">
        <color theme="1"/>
      </left>
      <right style="thin">
        <color indexed="64"/>
      </right>
      <top style="thin">
        <color theme="1"/>
      </top>
      <bottom/>
      <diagonal/>
    </border>
    <border>
      <left style="thin">
        <color theme="1"/>
      </left>
      <right style="thin">
        <color auto="1"/>
      </right>
      <top/>
      <bottom style="thin">
        <color auto="1"/>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bottom style="double">
        <color theme="1"/>
      </bottom>
      <diagonal/>
    </border>
    <border>
      <left style="thin">
        <color theme="1"/>
      </left>
      <right/>
      <top/>
      <bottom style="thin">
        <color theme="1"/>
      </bottom>
      <diagonal/>
    </border>
    <border>
      <left style="thin">
        <color indexed="64"/>
      </left>
      <right/>
      <top/>
      <bottom style="thin">
        <color indexed="64"/>
      </bottom>
      <diagonal/>
    </border>
    <border>
      <left/>
      <right style="thin">
        <color indexed="64"/>
      </right>
      <top style="thin">
        <color theme="1"/>
      </top>
      <bottom/>
      <diagonal/>
    </border>
    <border>
      <left/>
      <right style="thin">
        <color theme="1"/>
      </right>
      <top/>
      <bottom style="thin">
        <color indexed="64"/>
      </bottom>
      <diagonal/>
    </border>
    <border>
      <left/>
      <right style="thin">
        <color theme="1"/>
      </right>
      <top style="thin">
        <color indexed="64"/>
      </top>
      <bottom style="thin">
        <color theme="1"/>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theme="0"/>
      </right>
      <top style="thin">
        <color auto="1"/>
      </top>
      <bottom style="thin">
        <color auto="1"/>
      </bottom>
      <diagonal/>
    </border>
    <border>
      <left style="thin">
        <color theme="1"/>
      </left>
      <right/>
      <top style="thin">
        <color theme="1"/>
      </top>
      <bottom/>
      <diagonal/>
    </border>
    <border>
      <left/>
      <right/>
      <top style="thin">
        <color indexed="8"/>
      </top>
      <bottom/>
      <diagonal/>
    </border>
    <border>
      <left/>
      <right/>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theme="1"/>
      </left>
      <right/>
      <top style="thin">
        <color indexed="64"/>
      </top>
      <bottom style="thin">
        <color indexed="64"/>
      </bottom>
      <diagonal/>
    </border>
    <border>
      <left style="thin">
        <color theme="1"/>
      </left>
      <right/>
      <top style="thin">
        <color indexed="64"/>
      </top>
      <bottom style="thin">
        <color theme="1"/>
      </bottom>
      <diagonal/>
    </border>
    <border>
      <left style="thin">
        <color theme="1"/>
      </left>
      <right style="thin">
        <color auto="1"/>
      </right>
      <top/>
      <bottom style="thin">
        <color theme="1"/>
      </bottom>
      <diagonal/>
    </border>
    <border>
      <left style="thin">
        <color auto="1"/>
      </left>
      <right style="thin">
        <color theme="1"/>
      </right>
      <top style="thin">
        <color auto="1"/>
      </top>
      <bottom style="thin">
        <color theme="0" tint="-0.24994659260841701"/>
      </bottom>
      <diagonal/>
    </border>
    <border>
      <left style="thin">
        <color indexed="64"/>
      </left>
      <right style="thin">
        <color theme="1"/>
      </right>
      <top/>
      <bottom style="thin">
        <color theme="1"/>
      </bottom>
      <diagonal/>
    </border>
    <border>
      <left style="thin">
        <color theme="1"/>
      </left>
      <right style="thin">
        <color auto="1"/>
      </right>
      <top style="thin">
        <color theme="0" tint="-0.24994659260841701"/>
      </top>
      <bottom style="thin">
        <color theme="0" tint="-0.24994659260841701"/>
      </bottom>
      <diagonal/>
    </border>
    <border>
      <left style="thin">
        <color auto="1"/>
      </left>
      <right style="thin">
        <color theme="1"/>
      </right>
      <top/>
      <bottom style="thin">
        <color auto="1"/>
      </bottom>
      <diagonal/>
    </border>
    <border>
      <left style="thin">
        <color theme="0" tint="-0.24994659260841701"/>
      </left>
      <right/>
      <top style="thin">
        <color theme="1"/>
      </top>
      <bottom style="thin">
        <color theme="0" tint="-0.24994659260841701"/>
      </bottom>
      <diagonal/>
    </border>
    <border>
      <left/>
      <right style="thin">
        <color theme="1"/>
      </right>
      <top style="thin">
        <color theme="1"/>
      </top>
      <bottom style="thin">
        <color theme="0" tint="-0.24994659260841701"/>
      </bottom>
      <diagonal/>
    </border>
    <border>
      <left style="thin">
        <color theme="1"/>
      </left>
      <right style="thin">
        <color theme="0" tint="-0.24994659260841701"/>
      </right>
      <top style="thin">
        <color theme="0" tint="-0.24994659260841701"/>
      </top>
      <bottom style="thin">
        <color theme="1"/>
      </bottom>
      <diagonal/>
    </border>
    <border>
      <left style="thin">
        <color theme="0" tint="-0.24994659260841701"/>
      </left>
      <right style="thin">
        <color theme="0" tint="-0.24994659260841701"/>
      </right>
      <top style="thin">
        <color theme="0" tint="-0.24994659260841701"/>
      </top>
      <bottom style="thin">
        <color theme="1"/>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1">
    <xf numFmtId="0" fontId="0" fillId="0" borderId="0"/>
    <xf numFmtId="44"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0" fontId="3" fillId="0" borderId="0"/>
    <xf numFmtId="0" fontId="4" fillId="0" borderId="0"/>
    <xf numFmtId="9" fontId="2" fillId="0" borderId="0" applyFont="0" applyFill="0" applyBorder="0" applyAlignment="0" applyProtection="0"/>
    <xf numFmtId="43" fontId="1" fillId="0" borderId="0" applyFont="0" applyFill="0" applyBorder="0" applyAlignment="0" applyProtection="0"/>
    <xf numFmtId="0" fontId="10" fillId="0" borderId="0"/>
    <xf numFmtId="164" fontId="9" fillId="0" borderId="0" applyNumberFormat="0">
      <alignment horizontal="right"/>
    </xf>
    <xf numFmtId="0" fontId="1"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58" fillId="0" borderId="0"/>
    <xf numFmtId="43" fontId="58" fillId="0" borderId="0" applyFont="0" applyFill="0" applyBorder="0" applyAlignment="0" applyProtection="0"/>
    <xf numFmtId="9" fontId="58" fillId="0" borderId="0" applyFont="0" applyFill="0" applyBorder="0" applyAlignment="0" applyProtection="0"/>
    <xf numFmtId="44" fontId="58" fillId="0" borderId="0" applyFont="0" applyFill="0" applyBorder="0" applyAlignment="0" applyProtection="0"/>
    <xf numFmtId="0" fontId="4" fillId="0" borderId="0"/>
    <xf numFmtId="4" fontId="60" fillId="0" borderId="0"/>
    <xf numFmtId="4" fontId="4" fillId="0" borderId="0"/>
    <xf numFmtId="0" fontId="2" fillId="0" borderId="0"/>
    <xf numFmtId="0" fontId="68" fillId="0" borderId="0"/>
    <xf numFmtId="0" fontId="1" fillId="0" borderId="0"/>
    <xf numFmtId="0" fontId="2" fillId="0" borderId="0"/>
    <xf numFmtId="0" fontId="2" fillId="0" borderId="0"/>
    <xf numFmtId="0" fontId="76" fillId="0" borderId="0"/>
    <xf numFmtId="0" fontId="2" fillId="0" borderId="0"/>
    <xf numFmtId="44" fontId="4" fillId="0" borderId="0" applyFont="0" applyFill="0" applyBorder="0" applyAlignment="0" applyProtection="0"/>
    <xf numFmtId="0" fontId="1" fillId="0" borderId="0"/>
  </cellStyleXfs>
  <cellXfs count="1267">
    <xf numFmtId="0" fontId="0" fillId="0" borderId="0" xfId="0"/>
    <xf numFmtId="0" fontId="16" fillId="4" borderId="1" xfId="0" applyFont="1" applyFill="1" applyBorder="1" applyProtection="1">
      <protection locked="0"/>
    </xf>
    <xf numFmtId="164" fontId="16" fillId="4" borderId="1" xfId="0" applyNumberFormat="1" applyFont="1" applyFill="1" applyBorder="1" applyProtection="1">
      <protection locked="0"/>
    </xf>
    <xf numFmtId="0" fontId="10" fillId="2" borderId="0" xfId="8" applyFill="1"/>
    <xf numFmtId="0" fontId="10" fillId="0" borderId="0" xfId="8"/>
    <xf numFmtId="0" fontId="25" fillId="2" borderId="0" xfId="8" applyFont="1" applyFill="1" applyAlignment="1">
      <alignment horizontal="right"/>
    </xf>
    <xf numFmtId="0" fontId="17" fillId="2" borderId="0" xfId="8" applyFont="1" applyFill="1" applyAlignment="1">
      <alignment horizontal="right"/>
    </xf>
    <xf numFmtId="0" fontId="10" fillId="2" borderId="0" xfId="8" applyFill="1" applyAlignment="1">
      <alignment horizontal="right"/>
    </xf>
    <xf numFmtId="0" fontId="10" fillId="0" borderId="0" xfId="8" applyAlignment="1">
      <alignment horizontal="right"/>
    </xf>
    <xf numFmtId="0" fontId="16" fillId="2" borderId="0" xfId="0" applyFont="1" applyFill="1"/>
    <xf numFmtId="0" fontId="6" fillId="2" borderId="0" xfId="0" applyFont="1" applyFill="1"/>
    <xf numFmtId="0" fontId="23" fillId="2" borderId="1" xfId="0" applyFont="1" applyFill="1" applyBorder="1"/>
    <xf numFmtId="38" fontId="23" fillId="6" borderId="1" xfId="0" applyNumberFormat="1" applyFont="1" applyFill="1" applyBorder="1"/>
    <xf numFmtId="0" fontId="23" fillId="3" borderId="1" xfId="0" applyFont="1" applyFill="1" applyBorder="1"/>
    <xf numFmtId="0" fontId="23" fillId="2" borderId="0" xfId="0" applyFont="1" applyFill="1"/>
    <xf numFmtId="0" fontId="16" fillId="3" borderId="1" xfId="0" applyFont="1" applyFill="1" applyBorder="1"/>
    <xf numFmtId="0" fontId="16" fillId="4" borderId="1" xfId="0" applyFont="1" applyFill="1" applyBorder="1" applyAlignment="1" applyProtection="1">
      <alignment horizontal="right"/>
      <protection locked="0"/>
    </xf>
    <xf numFmtId="3" fontId="16" fillId="4" borderId="1" xfId="0" applyNumberFormat="1" applyFont="1" applyFill="1" applyBorder="1" applyProtection="1">
      <protection locked="0"/>
    </xf>
    <xf numFmtId="165" fontId="16" fillId="4" borderId="1" xfId="0" applyNumberFormat="1" applyFont="1" applyFill="1" applyBorder="1" applyProtection="1">
      <protection locked="0"/>
    </xf>
    <xf numFmtId="0" fontId="20" fillId="2" borderId="0" xfId="0" applyFont="1" applyFill="1"/>
    <xf numFmtId="0" fontId="21" fillId="0" borderId="0" xfId="0" applyFont="1"/>
    <xf numFmtId="0" fontId="21" fillId="2" borderId="0" xfId="0" applyFont="1" applyFill="1"/>
    <xf numFmtId="38" fontId="16" fillId="2" borderId="0" xfId="0" applyNumberFormat="1" applyFont="1" applyFill="1"/>
    <xf numFmtId="0" fontId="19" fillId="2" borderId="0" xfId="0" applyFont="1" applyFill="1"/>
    <xf numFmtId="0" fontId="16" fillId="0" borderId="0" xfId="0" applyFont="1"/>
    <xf numFmtId="38" fontId="16" fillId="6" borderId="1" xfId="0" applyNumberFormat="1" applyFont="1" applyFill="1" applyBorder="1" applyAlignment="1">
      <alignment horizontal="right"/>
    </xf>
    <xf numFmtId="0" fontId="28" fillId="0" borderId="0" xfId="0" applyFont="1"/>
    <xf numFmtId="0" fontId="28" fillId="2" borderId="0" xfId="0" applyFont="1" applyFill="1"/>
    <xf numFmtId="0" fontId="8" fillId="8" borderId="5" xfId="0" applyFont="1" applyFill="1" applyBorder="1"/>
    <xf numFmtId="0" fontId="8" fillId="8" borderId="3" xfId="0" applyFont="1" applyFill="1" applyBorder="1"/>
    <xf numFmtId="38" fontId="23" fillId="8" borderId="1" xfId="0" applyNumberFormat="1" applyFont="1" applyFill="1" applyBorder="1"/>
    <xf numFmtId="0" fontId="16" fillId="8" borderId="0" xfId="0" applyFont="1" applyFill="1"/>
    <xf numFmtId="0" fontId="16" fillId="9" borderId="0" xfId="0" applyFont="1" applyFill="1"/>
    <xf numFmtId="0" fontId="23" fillId="8" borderId="1" xfId="0" applyFont="1" applyFill="1" applyBorder="1"/>
    <xf numFmtId="0" fontId="23" fillId="0" borderId="0" xfId="0" applyFont="1"/>
    <xf numFmtId="0" fontId="5" fillId="2" borderId="0" xfId="0" applyFont="1" applyFill="1"/>
    <xf numFmtId="38" fontId="5" fillId="2" borderId="0" xfId="0" applyNumberFormat="1" applyFont="1" applyFill="1"/>
    <xf numFmtId="0" fontId="5" fillId="0" borderId="0" xfId="0" applyFont="1"/>
    <xf numFmtId="6" fontId="23" fillId="6" borderId="1" xfId="0" applyNumberFormat="1" applyFont="1" applyFill="1" applyBorder="1"/>
    <xf numFmtId="0" fontId="23" fillId="2" borderId="1" xfId="0" applyFont="1" applyFill="1" applyBorder="1" applyAlignment="1">
      <alignment wrapText="1"/>
    </xf>
    <xf numFmtId="0" fontId="23" fillId="0" borderId="7" xfId="0" applyFont="1" applyBorder="1"/>
    <xf numFmtId="0" fontId="23" fillId="2" borderId="1" xfId="0" applyFont="1" applyFill="1" applyBorder="1" applyAlignment="1">
      <alignment horizontal="right" wrapText="1"/>
    </xf>
    <xf numFmtId="38" fontId="16" fillId="3" borderId="1" xfId="0" applyNumberFormat="1" applyFont="1" applyFill="1" applyBorder="1"/>
    <xf numFmtId="6" fontId="23" fillId="6" borderId="1" xfId="7" applyNumberFormat="1" applyFont="1" applyFill="1" applyBorder="1" applyAlignment="1" applyProtection="1"/>
    <xf numFmtId="0" fontId="8" fillId="2" borderId="0" xfId="0" applyFont="1" applyFill="1"/>
    <xf numFmtId="0" fontId="16" fillId="3" borderId="5" xfId="0" applyFont="1" applyFill="1" applyBorder="1"/>
    <xf numFmtId="0" fontId="13" fillId="0" borderId="0" xfId="0" applyFont="1"/>
    <xf numFmtId="0" fontId="14" fillId="0" borderId="0" xfId="0" applyFont="1"/>
    <xf numFmtId="0" fontId="13" fillId="0" borderId="0" xfId="0" quotePrefix="1" applyFont="1"/>
    <xf numFmtId="0" fontId="26" fillId="0" borderId="0" xfId="8" applyFont="1"/>
    <xf numFmtId="9" fontId="14" fillId="0" borderId="0" xfId="0" applyNumberFormat="1" applyFont="1"/>
    <xf numFmtId="0" fontId="14" fillId="0" borderId="0" xfId="0" quotePrefix="1" applyFont="1"/>
    <xf numFmtId="0" fontId="6" fillId="0" borderId="0" xfId="0" applyFont="1"/>
    <xf numFmtId="0" fontId="31" fillId="0" borderId="0" xfId="8" applyFont="1" applyAlignment="1">
      <alignment horizontal="center" vertical="center"/>
    </xf>
    <xf numFmtId="0" fontId="10" fillId="12" borderId="0" xfId="8" applyFill="1"/>
    <xf numFmtId="0" fontId="16" fillId="12" borderId="0" xfId="0" applyFont="1" applyFill="1"/>
    <xf numFmtId="0" fontId="28" fillId="12" borderId="0" xfId="0" applyFont="1" applyFill="1"/>
    <xf numFmtId="0" fontId="23" fillId="12" borderId="0" xfId="0" applyFont="1" applyFill="1"/>
    <xf numFmtId="0" fontId="16" fillId="12" borderId="0" xfId="0" applyFont="1" applyFill="1" applyAlignment="1">
      <alignment horizontal="center"/>
    </xf>
    <xf numFmtId="38" fontId="23" fillId="13" borderId="1" xfId="0" applyNumberFormat="1" applyFont="1" applyFill="1" applyBorder="1" applyAlignment="1" applyProtection="1">
      <alignment horizontal="center"/>
      <protection locked="0"/>
    </xf>
    <xf numFmtId="0" fontId="10" fillId="12" borderId="0" xfId="8" applyFill="1" applyAlignment="1">
      <alignment horizontal="center"/>
    </xf>
    <xf numFmtId="0" fontId="16" fillId="2" borderId="6" xfId="0" applyFont="1" applyFill="1" applyBorder="1"/>
    <xf numFmtId="38" fontId="16" fillId="2" borderId="22" xfId="0" applyNumberFormat="1" applyFont="1" applyFill="1" applyBorder="1"/>
    <xf numFmtId="0" fontId="23" fillId="0" borderId="1" xfId="0" applyFont="1" applyBorder="1"/>
    <xf numFmtId="0" fontId="16" fillId="0" borderId="10" xfId="0" applyFont="1" applyBorder="1"/>
    <xf numFmtId="0" fontId="16" fillId="0" borderId="21" xfId="0" applyFont="1" applyBorder="1"/>
    <xf numFmtId="0" fontId="16" fillId="0" borderId="22" xfId="0" applyFont="1" applyBorder="1"/>
    <xf numFmtId="9" fontId="16" fillId="0" borderId="22" xfId="2" applyFont="1" applyFill="1" applyBorder="1" applyProtection="1"/>
    <xf numFmtId="38" fontId="16" fillId="0" borderId="22" xfId="0" applyNumberFormat="1" applyFont="1" applyBorder="1"/>
    <xf numFmtId="0" fontId="23" fillId="0" borderId="10" xfId="0" applyFont="1" applyBorder="1"/>
    <xf numFmtId="0" fontId="23" fillId="0" borderId="21" xfId="0" applyFont="1" applyBorder="1"/>
    <xf numFmtId="0" fontId="23" fillId="0" borderId="23" xfId="0" applyFont="1" applyBorder="1"/>
    <xf numFmtId="0" fontId="23" fillId="0" borderId="22" xfId="0" applyFont="1" applyBorder="1"/>
    <xf numFmtId="38" fontId="16" fillId="0" borderId="10" xfId="0" applyNumberFormat="1" applyFont="1" applyBorder="1"/>
    <xf numFmtId="0" fontId="16" fillId="0" borderId="8" xfId="0" applyFont="1" applyBorder="1"/>
    <xf numFmtId="0" fontId="35" fillId="0" borderId="0" xfId="5" applyFont="1"/>
    <xf numFmtId="0" fontId="5" fillId="0" borderId="0" xfId="0" applyFont="1" applyAlignment="1">
      <alignment horizontal="left" indent="1"/>
    </xf>
    <xf numFmtId="0" fontId="5" fillId="0" borderId="0" xfId="0" applyFont="1" applyAlignment="1">
      <alignment horizontal="left"/>
    </xf>
    <xf numFmtId="0" fontId="23" fillId="2" borderId="53" xfId="0" applyFont="1" applyFill="1" applyBorder="1"/>
    <xf numFmtId="0" fontId="16" fillId="2" borderId="2" xfId="0" applyFont="1" applyFill="1" applyBorder="1"/>
    <xf numFmtId="0" fontId="23" fillId="2" borderId="53" xfId="0" applyFont="1" applyFill="1" applyBorder="1" applyAlignment="1">
      <alignment horizontal="right"/>
    </xf>
    <xf numFmtId="38" fontId="16" fillId="2" borderId="0" xfId="0" applyNumberFormat="1" applyFont="1" applyFill="1" applyAlignment="1">
      <alignment horizontal="center"/>
    </xf>
    <xf numFmtId="0" fontId="16" fillId="10" borderId="1" xfId="0" applyFont="1" applyFill="1" applyBorder="1" applyAlignment="1" applyProtection="1">
      <alignment horizontal="justify" wrapText="1"/>
      <protection locked="0"/>
    </xf>
    <xf numFmtId="0" fontId="16" fillId="2" borderId="54" xfId="0" applyFont="1" applyFill="1" applyBorder="1"/>
    <xf numFmtId="0" fontId="23" fillId="2" borderId="0" xfId="0" applyFont="1" applyFill="1" applyAlignment="1">
      <alignment vertical="center" wrapText="1"/>
    </xf>
    <xf numFmtId="0" fontId="23" fillId="2" borderId="0" xfId="0" quotePrefix="1" applyFont="1" applyFill="1" applyAlignment="1">
      <alignment vertical="center" wrapText="1"/>
    </xf>
    <xf numFmtId="0" fontId="23" fillId="2" borderId="0" xfId="0" applyFont="1" applyFill="1" applyAlignment="1">
      <alignment vertical="center"/>
    </xf>
    <xf numFmtId="0" fontId="40" fillId="14" borderId="1" xfId="0" applyFont="1" applyFill="1" applyBorder="1"/>
    <xf numFmtId="0" fontId="42" fillId="2" borderId="0" xfId="5" applyFont="1" applyFill="1"/>
    <xf numFmtId="0" fontId="43" fillId="2" borderId="0" xfId="5" applyFont="1" applyFill="1"/>
    <xf numFmtId="168" fontId="42" fillId="2" borderId="0" xfId="5" applyNumberFormat="1" applyFont="1" applyFill="1" applyAlignment="1">
      <alignment horizontal="center"/>
    </xf>
    <xf numFmtId="0" fontId="44" fillId="2" borderId="0" xfId="5" applyFont="1" applyFill="1" applyAlignment="1">
      <alignment horizontal="center"/>
    </xf>
    <xf numFmtId="0" fontId="43" fillId="2" borderId="0" xfId="5" applyFont="1" applyFill="1" applyAlignment="1">
      <alignment horizontal="right"/>
    </xf>
    <xf numFmtId="0" fontId="44" fillId="2" borderId="0" xfId="5" applyFont="1" applyFill="1"/>
    <xf numFmtId="0" fontId="44" fillId="2" borderId="0" xfId="5" applyFont="1" applyFill="1" applyAlignment="1">
      <alignment horizontal="right"/>
    </xf>
    <xf numFmtId="0" fontId="43" fillId="2" borderId="0" xfId="5" applyFont="1" applyFill="1" applyAlignment="1">
      <alignment horizontal="left"/>
    </xf>
    <xf numFmtId="0" fontId="41" fillId="2" borderId="0" xfId="5" applyFont="1" applyFill="1"/>
    <xf numFmtId="0" fontId="42" fillId="2" borderId="0" xfId="5" applyFont="1" applyFill="1" applyAlignment="1">
      <alignment horizontal="left"/>
    </xf>
    <xf numFmtId="49" fontId="42" fillId="2" borderId="0" xfId="5" applyNumberFormat="1" applyFont="1" applyFill="1" applyAlignment="1">
      <alignment horizontal="left"/>
    </xf>
    <xf numFmtId="0" fontId="42" fillId="2" borderId="0" xfId="5" applyFont="1" applyFill="1" applyAlignment="1">
      <alignment horizontal="centerContinuous"/>
    </xf>
    <xf numFmtId="49" fontId="42" fillId="2" borderId="0" xfId="5" applyNumberFormat="1" applyFont="1" applyFill="1"/>
    <xf numFmtId="0" fontId="41" fillId="2" borderId="0" xfId="5" applyFont="1" applyFill="1" applyAlignment="1">
      <alignment vertical="top"/>
    </xf>
    <xf numFmtId="168" fontId="42" fillId="2" borderId="0" xfId="5" applyNumberFormat="1" applyFont="1" applyFill="1" applyAlignment="1">
      <alignment horizontal="left"/>
    </xf>
    <xf numFmtId="5" fontId="41" fillId="2" borderId="0" xfId="5" applyNumberFormat="1" applyFont="1" applyFill="1"/>
    <xf numFmtId="0" fontId="41" fillId="2" borderId="0" xfId="5" applyFont="1" applyFill="1" applyAlignment="1">
      <alignment horizontal="right"/>
    </xf>
    <xf numFmtId="0" fontId="41" fillId="2" borderId="17" xfId="5" applyFont="1" applyFill="1" applyBorder="1"/>
    <xf numFmtId="0" fontId="41" fillId="2" borderId="15" xfId="5" applyFont="1" applyFill="1" applyBorder="1" applyAlignment="1">
      <alignment horizontal="center"/>
    </xf>
    <xf numFmtId="0" fontId="41" fillId="2" borderId="15" xfId="5" applyFont="1" applyFill="1" applyBorder="1"/>
    <xf numFmtId="0" fontId="41" fillId="2" borderId="15" xfId="5" applyFont="1" applyFill="1" applyBorder="1" applyAlignment="1">
      <alignment horizontal="right"/>
    </xf>
    <xf numFmtId="0" fontId="41" fillId="2" borderId="19" xfId="5" applyFont="1" applyFill="1" applyBorder="1"/>
    <xf numFmtId="0" fontId="41" fillId="2" borderId="16" xfId="5" applyFont="1" applyFill="1" applyBorder="1"/>
    <xf numFmtId="0" fontId="41" fillId="2" borderId="14" xfId="5" applyFont="1" applyFill="1" applyBorder="1" applyAlignment="1">
      <alignment horizontal="center"/>
    </xf>
    <xf numFmtId="0" fontId="41" fillId="2" borderId="14" xfId="5" applyFont="1" applyFill="1" applyBorder="1" applyAlignment="1">
      <alignment horizontal="right"/>
    </xf>
    <xf numFmtId="0" fontId="41" fillId="2" borderId="0" xfId="5" applyFont="1" applyFill="1" applyAlignment="1">
      <alignment horizontal="left"/>
    </xf>
    <xf numFmtId="5" fontId="41" fillId="2" borderId="0" xfId="3" applyNumberFormat="1" applyFont="1" applyFill="1" applyAlignment="1" applyProtection="1">
      <alignment horizontal="right"/>
    </xf>
    <xf numFmtId="167" fontId="42" fillId="2" borderId="0" xfId="2" applyNumberFormat="1" applyFont="1" applyFill="1" applyProtection="1"/>
    <xf numFmtId="37" fontId="41" fillId="2" borderId="0" xfId="5" applyNumberFormat="1" applyFont="1" applyFill="1" applyAlignment="1">
      <alignment horizontal="right"/>
    </xf>
    <xf numFmtId="10" fontId="41" fillId="2" borderId="0" xfId="5" applyNumberFormat="1" applyFont="1" applyFill="1" applyAlignment="1">
      <alignment horizontal="right"/>
    </xf>
    <xf numFmtId="6" fontId="41" fillId="2" borderId="0" xfId="5" applyNumberFormat="1" applyFont="1" applyFill="1" applyAlignment="1">
      <alignment horizontal="right"/>
    </xf>
    <xf numFmtId="0" fontId="43" fillId="2" borderId="19" xfId="5" applyFont="1" applyFill="1" applyBorder="1"/>
    <xf numFmtId="5" fontId="41" fillId="2" borderId="0" xfId="5" applyNumberFormat="1" applyFont="1" applyFill="1" applyAlignment="1">
      <alignment horizontal="right"/>
    </xf>
    <xf numFmtId="37" fontId="41" fillId="2" borderId="0" xfId="5" applyNumberFormat="1" applyFont="1" applyFill="1" applyAlignment="1">
      <alignment horizontal="center"/>
    </xf>
    <xf numFmtId="170" fontId="41" fillId="2" borderId="0" xfId="5" applyNumberFormat="1" applyFont="1" applyFill="1" applyAlignment="1">
      <alignment horizontal="center"/>
    </xf>
    <xf numFmtId="9" fontId="43" fillId="2" borderId="0" xfId="5" applyNumberFormat="1" applyFont="1" applyFill="1" applyAlignment="1">
      <alignment horizontal="right"/>
    </xf>
    <xf numFmtId="169" fontId="43" fillId="2" borderId="0" xfId="5" applyNumberFormat="1" applyFont="1" applyFill="1" applyAlignment="1">
      <alignment horizontal="right"/>
    </xf>
    <xf numFmtId="37" fontId="43" fillId="2" borderId="0" xfId="5" applyNumberFormat="1" applyFont="1" applyFill="1" applyAlignment="1">
      <alignment horizontal="left"/>
    </xf>
    <xf numFmtId="10" fontId="41" fillId="2" borderId="0" xfId="5" applyNumberFormat="1" applyFont="1" applyFill="1" applyAlignment="1">
      <alignment horizontal="center"/>
    </xf>
    <xf numFmtId="167" fontId="42" fillId="2" borderId="0" xfId="2" applyNumberFormat="1" applyFont="1" applyFill="1" applyBorder="1" applyProtection="1"/>
    <xf numFmtId="167" fontId="41" fillId="2" borderId="0" xfId="5" applyNumberFormat="1" applyFont="1" applyFill="1"/>
    <xf numFmtId="9" fontId="43" fillId="2" borderId="0" xfId="5" applyNumberFormat="1" applyFont="1" applyFill="1"/>
    <xf numFmtId="0" fontId="43" fillId="2" borderId="0" xfId="5" applyFont="1" applyFill="1" applyAlignment="1">
      <alignment horizontal="center"/>
    </xf>
    <xf numFmtId="5" fontId="41" fillId="2" borderId="0" xfId="5" applyNumberFormat="1" applyFont="1" applyFill="1" applyAlignment="1">
      <alignment horizontal="center"/>
    </xf>
    <xf numFmtId="0" fontId="42" fillId="2" borderId="0" xfId="5" applyFont="1" applyFill="1" applyAlignment="1">
      <alignment horizontal="center"/>
    </xf>
    <xf numFmtId="0" fontId="41" fillId="2" borderId="20" xfId="5" applyFont="1" applyFill="1" applyBorder="1" applyAlignment="1">
      <alignment horizontal="right"/>
    </xf>
    <xf numFmtId="5" fontId="41" fillId="2" borderId="20" xfId="5" applyNumberFormat="1" applyFont="1" applyFill="1" applyBorder="1" applyAlignment="1">
      <alignment horizontal="right"/>
    </xf>
    <xf numFmtId="167" fontId="41" fillId="2" borderId="0" xfId="2" applyNumberFormat="1" applyFont="1" applyFill="1" applyAlignment="1" applyProtection="1">
      <alignment horizontal="right"/>
    </xf>
    <xf numFmtId="5" fontId="42" fillId="2" borderId="0" xfId="5" applyNumberFormat="1" applyFont="1" applyFill="1" applyAlignment="1">
      <alignment horizontal="right"/>
    </xf>
    <xf numFmtId="0" fontId="43" fillId="2" borderId="0" xfId="5" applyFont="1" applyFill="1" applyAlignment="1">
      <alignment horizontal="left" indent="1"/>
    </xf>
    <xf numFmtId="5" fontId="43" fillId="2" borderId="0" xfId="5" applyNumberFormat="1" applyFont="1" applyFill="1" applyAlignment="1">
      <alignment horizontal="right"/>
    </xf>
    <xf numFmtId="167" fontId="43" fillId="2" borderId="0" xfId="2" applyNumberFormat="1" applyFont="1" applyFill="1" applyAlignment="1" applyProtection="1">
      <alignment horizontal="right"/>
    </xf>
    <xf numFmtId="0" fontId="42" fillId="2" borderId="0" xfId="5" applyFont="1" applyFill="1" applyAlignment="1">
      <alignment horizontal="right"/>
    </xf>
    <xf numFmtId="9" fontId="42" fillId="2" borderId="0" xfId="5" applyNumberFormat="1" applyFont="1" applyFill="1" applyAlignment="1">
      <alignment horizontal="right"/>
    </xf>
    <xf numFmtId="167" fontId="42" fillId="2" borderId="0" xfId="2" applyNumberFormat="1" applyFont="1" applyFill="1" applyAlignment="1" applyProtection="1">
      <alignment horizontal="right"/>
    </xf>
    <xf numFmtId="164" fontId="43" fillId="2" borderId="1" xfId="5" applyNumberFormat="1" applyFont="1" applyFill="1" applyBorder="1" applyAlignment="1">
      <alignment horizontal="right"/>
    </xf>
    <xf numFmtId="5" fontId="45" fillId="2" borderId="0" xfId="5" applyNumberFormat="1" applyFont="1" applyFill="1" applyAlignment="1">
      <alignment horizontal="right"/>
    </xf>
    <xf numFmtId="167" fontId="41" fillId="2" borderId="0" xfId="2" applyNumberFormat="1" applyFont="1" applyFill="1" applyBorder="1" applyAlignment="1" applyProtection="1">
      <alignment horizontal="right"/>
    </xf>
    <xf numFmtId="5" fontId="46" fillId="2" borderId="0" xfId="5" applyNumberFormat="1" applyFont="1" applyFill="1" applyAlignment="1">
      <alignment horizontal="right"/>
    </xf>
    <xf numFmtId="9" fontId="46" fillId="2" borderId="0" xfId="5" applyNumberFormat="1" applyFont="1" applyFill="1" applyAlignment="1">
      <alignment horizontal="right"/>
    </xf>
    <xf numFmtId="167" fontId="41" fillId="2" borderId="0" xfId="5" applyNumberFormat="1" applyFont="1" applyFill="1" applyAlignment="1">
      <alignment horizontal="right"/>
    </xf>
    <xf numFmtId="9" fontId="41" fillId="2" borderId="0" xfId="5" applyNumberFormat="1" applyFont="1" applyFill="1" applyAlignment="1">
      <alignment horizontal="right"/>
    </xf>
    <xf numFmtId="167" fontId="43" fillId="2" borderId="0" xfId="5" applyNumberFormat="1" applyFont="1" applyFill="1" applyAlignment="1">
      <alignment horizontal="right"/>
    </xf>
    <xf numFmtId="0" fontId="41" fillId="2" borderId="13" xfId="5" applyFont="1" applyFill="1" applyBorder="1"/>
    <xf numFmtId="0" fontId="41" fillId="2" borderId="12" xfId="5" applyFont="1" applyFill="1" applyBorder="1" applyAlignment="1">
      <alignment horizontal="right"/>
    </xf>
    <xf numFmtId="49" fontId="42" fillId="2" borderId="0" xfId="5" applyNumberFormat="1" applyFont="1" applyFill="1" applyAlignment="1">
      <alignment horizontal="right"/>
    </xf>
    <xf numFmtId="37" fontId="42" fillId="2" borderId="0" xfId="5" applyNumberFormat="1" applyFont="1" applyFill="1" applyAlignment="1">
      <alignment horizontal="center"/>
    </xf>
    <xf numFmtId="37" fontId="44" fillId="2" borderId="0" xfId="5" applyNumberFormat="1" applyFont="1" applyFill="1" applyAlignment="1">
      <alignment horizontal="center"/>
    </xf>
    <xf numFmtId="5" fontId="42" fillId="2" borderId="0" xfId="5" applyNumberFormat="1" applyFont="1" applyFill="1" applyAlignment="1">
      <alignment horizontal="center"/>
    </xf>
    <xf numFmtId="5" fontId="42" fillId="2" borderId="0" xfId="5" applyNumberFormat="1" applyFont="1" applyFill="1"/>
    <xf numFmtId="0" fontId="41" fillId="2" borderId="0" xfId="5" applyFont="1" applyFill="1" applyAlignment="1">
      <alignment horizontal="center"/>
    </xf>
    <xf numFmtId="9" fontId="42" fillId="2" borderId="0" xfId="5" applyNumberFormat="1" applyFont="1" applyFill="1" applyAlignment="1">
      <alignment horizontal="center"/>
    </xf>
    <xf numFmtId="5" fontId="44" fillId="0" borderId="20" xfId="1" applyNumberFormat="1" applyFont="1" applyBorder="1" applyAlignment="1" applyProtection="1"/>
    <xf numFmtId="14" fontId="42" fillId="2" borderId="28" xfId="5" applyNumberFormat="1" applyFont="1" applyFill="1" applyBorder="1" applyAlignment="1">
      <alignment horizontal="center"/>
    </xf>
    <xf numFmtId="14" fontId="42" fillId="2" borderId="28" xfId="5" applyNumberFormat="1" applyFont="1" applyFill="1" applyBorder="1" applyAlignment="1">
      <alignment horizontal="center" vertical="top" wrapText="1"/>
    </xf>
    <xf numFmtId="39" fontId="41" fillId="2" borderId="0" xfId="5" applyNumberFormat="1" applyFont="1" applyFill="1" applyAlignment="1">
      <alignment horizontal="right"/>
    </xf>
    <xf numFmtId="167" fontId="42" fillId="2" borderId="19" xfId="2" applyNumberFormat="1" applyFont="1" applyFill="1" applyBorder="1" applyProtection="1"/>
    <xf numFmtId="167" fontId="41" fillId="2" borderId="19" xfId="5" applyNumberFormat="1" applyFont="1" applyFill="1" applyBorder="1"/>
    <xf numFmtId="0" fontId="8" fillId="0" borderId="0" xfId="8" applyFont="1" applyAlignment="1">
      <alignment horizontal="left"/>
    </xf>
    <xf numFmtId="0" fontId="17" fillId="0" borderId="0" xfId="8" applyFont="1"/>
    <xf numFmtId="0" fontId="33" fillId="0" borderId="0" xfId="8" applyFont="1" applyAlignment="1">
      <alignment horizontal="center" vertical="center"/>
    </xf>
    <xf numFmtId="38" fontId="16" fillId="2" borderId="21" xfId="0" applyNumberFormat="1" applyFont="1" applyFill="1" applyBorder="1"/>
    <xf numFmtId="0" fontId="23" fillId="0" borderId="0" xfId="0" applyFont="1" applyAlignment="1">
      <alignment vertical="center"/>
    </xf>
    <xf numFmtId="167" fontId="16" fillId="0" borderId="0" xfId="2" applyNumberFormat="1" applyFont="1" applyFill="1" applyBorder="1" applyAlignment="1" applyProtection="1">
      <alignment vertical="center" wrapText="1"/>
    </xf>
    <xf numFmtId="6" fontId="23" fillId="0" borderId="0" xfId="0" applyNumberFormat="1" applyFont="1"/>
    <xf numFmtId="0" fontId="34" fillId="2" borderId="0" xfId="0" quotePrefix="1" applyFont="1" applyFill="1" applyAlignment="1">
      <alignment vertical="center"/>
    </xf>
    <xf numFmtId="164" fontId="41" fillId="2" borderId="28" xfId="1" applyNumberFormat="1" applyFont="1" applyFill="1" applyBorder="1" applyAlignment="1" applyProtection="1">
      <alignment horizontal="center" vertical="top" wrapText="1"/>
    </xf>
    <xf numFmtId="164" fontId="41" fillId="2" borderId="28" xfId="5" applyNumberFormat="1" applyFont="1" applyFill="1" applyBorder="1" applyAlignment="1">
      <alignment horizontal="center" vertical="top" wrapText="1"/>
    </xf>
    <xf numFmtId="5" fontId="44" fillId="0" borderId="27" xfId="1" applyNumberFormat="1" applyFont="1" applyBorder="1" applyAlignment="1" applyProtection="1">
      <alignment horizontal="center"/>
    </xf>
    <xf numFmtId="0" fontId="42" fillId="2" borderId="19" xfId="5" applyFont="1" applyFill="1" applyBorder="1" applyAlignment="1">
      <alignment vertical="top"/>
    </xf>
    <xf numFmtId="14" fontId="42" fillId="2" borderId="0" xfId="5" applyNumberFormat="1" applyFont="1" applyFill="1" applyAlignment="1">
      <alignment vertical="top"/>
    </xf>
    <xf numFmtId="39" fontId="42" fillId="2" borderId="0" xfId="5" applyNumberFormat="1" applyFont="1" applyFill="1" applyAlignment="1">
      <alignment vertical="top"/>
    </xf>
    <xf numFmtId="164" fontId="35" fillId="2" borderId="0" xfId="5" applyNumberFormat="1" applyFont="1" applyFill="1" applyAlignment="1">
      <alignment vertical="top"/>
    </xf>
    <xf numFmtId="0" fontId="43" fillId="0" borderId="0" xfId="5" applyFont="1" applyAlignment="1">
      <alignment horizontal="left"/>
    </xf>
    <xf numFmtId="168" fontId="42" fillId="0" borderId="0" xfId="5" applyNumberFormat="1" applyFont="1" applyAlignment="1">
      <alignment horizontal="left"/>
    </xf>
    <xf numFmtId="0" fontId="42" fillId="0" borderId="0" xfId="5" applyFont="1"/>
    <xf numFmtId="0" fontId="41" fillId="0" borderId="0" xfId="5" applyFont="1"/>
    <xf numFmtId="0" fontId="44" fillId="0" borderId="0" xfId="5" applyFont="1"/>
    <xf numFmtId="0" fontId="41" fillId="0" borderId="0" xfId="5" applyFont="1" applyAlignment="1">
      <alignment horizontal="left"/>
    </xf>
    <xf numFmtId="0" fontId="48" fillId="0" borderId="0" xfId="5" applyFont="1" applyAlignment="1">
      <alignment horizontal="left"/>
    </xf>
    <xf numFmtId="168" fontId="35" fillId="0" borderId="0" xfId="5" applyNumberFormat="1" applyFont="1" applyAlignment="1">
      <alignment horizontal="left"/>
    </xf>
    <xf numFmtId="0" fontId="42" fillId="0" borderId="0" xfId="5" applyFont="1" applyAlignment="1">
      <alignment horizontal="left"/>
    </xf>
    <xf numFmtId="0" fontId="42" fillId="0" borderId="0" xfId="5" applyFont="1" applyAlignment="1">
      <alignment horizontal="center"/>
    </xf>
    <xf numFmtId="0" fontId="42" fillId="0" borderId="0" xfId="5" applyFont="1" applyAlignment="1">
      <alignment horizontal="left" vertical="top"/>
    </xf>
    <xf numFmtId="0" fontId="42" fillId="0" borderId="0" xfId="5" applyFont="1" applyAlignment="1">
      <alignment horizontal="center" vertical="top"/>
    </xf>
    <xf numFmtId="0" fontId="42" fillId="0" borderId="0" xfId="5" applyFont="1" applyAlignment="1">
      <alignment vertical="top"/>
    </xf>
    <xf numFmtId="0" fontId="44" fillId="0" borderId="0" xfId="5" applyFont="1" applyAlignment="1">
      <alignment vertical="center"/>
    </xf>
    <xf numFmtId="0" fontId="44" fillId="0" borderId="20" xfId="5" applyFont="1" applyBorder="1" applyAlignment="1">
      <alignment horizontal="center"/>
    </xf>
    <xf numFmtId="0" fontId="44" fillId="2" borderId="26" xfId="5" applyFont="1" applyFill="1" applyBorder="1" applyAlignment="1">
      <alignment horizontal="center"/>
    </xf>
    <xf numFmtId="0" fontId="44" fillId="0" borderId="0" xfId="5" applyFont="1" applyAlignment="1">
      <alignment horizontal="center" vertical="center"/>
    </xf>
    <xf numFmtId="0" fontId="41" fillId="2" borderId="30" xfId="5" applyFont="1" applyFill="1" applyBorder="1"/>
    <xf numFmtId="0" fontId="41" fillId="2" borderId="29" xfId="5" applyFont="1" applyFill="1" applyBorder="1"/>
    <xf numFmtId="0" fontId="41" fillId="2" borderId="18" xfId="5" applyFont="1" applyFill="1" applyBorder="1"/>
    <xf numFmtId="0" fontId="42" fillId="2" borderId="19" xfId="5" applyFont="1" applyFill="1" applyBorder="1"/>
    <xf numFmtId="167" fontId="43" fillId="2" borderId="0" xfId="2" applyNumberFormat="1" applyFont="1" applyFill="1" applyAlignment="1" applyProtection="1"/>
    <xf numFmtId="5" fontId="43" fillId="2" borderId="0" xfId="5" applyNumberFormat="1" applyFont="1" applyFill="1"/>
    <xf numFmtId="167" fontId="41" fillId="2" borderId="0" xfId="2" applyNumberFormat="1" applyFont="1" applyFill="1" applyAlignment="1" applyProtection="1">
      <alignment vertical="center"/>
    </xf>
    <xf numFmtId="0" fontId="43" fillId="2" borderId="20" xfId="5" applyFont="1" applyFill="1" applyBorder="1" applyAlignment="1">
      <alignment horizontal="right"/>
    </xf>
    <xf numFmtId="0" fontId="50" fillId="0" borderId="0" xfId="5" applyFont="1"/>
    <xf numFmtId="0" fontId="50" fillId="0" borderId="0" xfId="5" applyFont="1" applyAlignment="1">
      <alignment horizontal="left"/>
    </xf>
    <xf numFmtId="167" fontId="42" fillId="2" borderId="0" xfId="5" applyNumberFormat="1" applyFont="1" applyFill="1"/>
    <xf numFmtId="164" fontId="41" fillId="2" borderId="0" xfId="5" applyNumberFormat="1" applyFont="1" applyFill="1" applyAlignment="1">
      <alignment horizontal="right"/>
    </xf>
    <xf numFmtId="0" fontId="41" fillId="0" borderId="0" xfId="5" applyFont="1" applyAlignment="1">
      <alignment vertical="top"/>
    </xf>
    <xf numFmtId="1" fontId="41" fillId="2" borderId="0" xfId="0" quotePrefix="1" applyNumberFormat="1" applyFont="1" applyFill="1" applyAlignment="1">
      <alignment horizontal="left"/>
    </xf>
    <xf numFmtId="0" fontId="42" fillId="2" borderId="0" xfId="5" applyFont="1" applyFill="1" applyAlignment="1">
      <alignment vertical="top"/>
    </xf>
    <xf numFmtId="0" fontId="42" fillId="2" borderId="0" xfId="5" applyFont="1" applyFill="1" applyAlignment="1">
      <alignment vertical="top" wrapText="1"/>
    </xf>
    <xf numFmtId="168" fontId="41" fillId="2" borderId="0" xfId="5" applyNumberFormat="1" applyFont="1" applyFill="1"/>
    <xf numFmtId="37" fontId="42" fillId="2" borderId="28" xfId="5" applyNumberFormat="1" applyFont="1" applyFill="1" applyBorder="1" applyAlignment="1">
      <alignment vertical="top" wrapText="1"/>
    </xf>
    <xf numFmtId="164" fontId="42" fillId="2" borderId="28" xfId="5" applyNumberFormat="1" applyFont="1" applyFill="1" applyBorder="1" applyAlignment="1">
      <alignment vertical="top" wrapText="1"/>
    </xf>
    <xf numFmtId="0" fontId="9" fillId="2" borderId="0" xfId="8" applyFont="1" applyFill="1" applyAlignment="1">
      <alignment horizontal="left"/>
    </xf>
    <xf numFmtId="0" fontId="44" fillId="0" borderId="0" xfId="5" applyFont="1" applyAlignment="1">
      <alignment vertical="top"/>
    </xf>
    <xf numFmtId="0" fontId="9" fillId="0" borderId="0" xfId="5" applyFont="1"/>
    <xf numFmtId="0" fontId="9" fillId="0" borderId="0" xfId="8" applyFont="1" applyProtection="1">
      <protection locked="0"/>
    </xf>
    <xf numFmtId="0" fontId="42" fillId="2" borderId="27" xfId="5" applyFont="1" applyFill="1" applyBorder="1" applyAlignment="1">
      <alignment vertical="top"/>
    </xf>
    <xf numFmtId="0" fontId="9" fillId="2" borderId="0" xfId="8" quotePrefix="1" applyFont="1" applyFill="1" applyAlignment="1">
      <alignment horizontal="left"/>
    </xf>
    <xf numFmtId="164" fontId="42" fillId="2" borderId="19" xfId="5" applyNumberFormat="1" applyFont="1" applyFill="1" applyBorder="1" applyAlignment="1">
      <alignment vertical="top" wrapText="1"/>
    </xf>
    <xf numFmtId="14" fontId="42" fillId="2" borderId="19" xfId="5" applyNumberFormat="1" applyFont="1" applyFill="1" applyBorder="1" applyAlignment="1">
      <alignment vertical="top" wrapText="1"/>
    </xf>
    <xf numFmtId="9" fontId="14" fillId="0" borderId="0" xfId="0" applyNumberFormat="1" applyFont="1" applyAlignment="1">
      <alignment horizontal="left"/>
    </xf>
    <xf numFmtId="0" fontId="51" fillId="0" borderId="0" xfId="0" applyFont="1"/>
    <xf numFmtId="0" fontId="42" fillId="2" borderId="27" xfId="5" applyFont="1" applyFill="1" applyBorder="1" applyAlignment="1">
      <alignment horizontal="center" vertical="top"/>
    </xf>
    <xf numFmtId="14" fontId="53" fillId="2" borderId="0" xfId="5" applyNumberFormat="1" applyFont="1" applyFill="1" applyAlignment="1">
      <alignment horizontal="left"/>
    </xf>
    <xf numFmtId="0" fontId="9" fillId="0" borderId="0" xfId="8" applyFont="1" applyAlignment="1" applyProtection="1">
      <alignment horizontal="left" indent="1"/>
      <protection locked="0"/>
    </xf>
    <xf numFmtId="0" fontId="49" fillId="2" borderId="0" xfId="5" applyFont="1" applyFill="1"/>
    <xf numFmtId="9" fontId="26" fillId="0" borderId="0" xfId="8" applyNumberFormat="1" applyFont="1"/>
    <xf numFmtId="0" fontId="54" fillId="0" borderId="0" xfId="8" applyFont="1" applyAlignment="1">
      <alignment horizontal="center"/>
    </xf>
    <xf numFmtId="172" fontId="26" fillId="0" borderId="0" xfId="2" applyNumberFormat="1" applyFont="1" applyProtection="1"/>
    <xf numFmtId="9" fontId="55" fillId="2" borderId="0" xfId="5" applyNumberFormat="1" applyFont="1" applyFill="1" applyAlignment="1">
      <alignment horizontal="left"/>
    </xf>
    <xf numFmtId="0" fontId="41" fillId="2" borderId="19" xfId="0" applyFont="1" applyFill="1" applyBorder="1" applyAlignment="1">
      <alignment horizontal="left"/>
    </xf>
    <xf numFmtId="0" fontId="42" fillId="2" borderId="31" xfId="5" applyFont="1" applyFill="1" applyBorder="1"/>
    <xf numFmtId="9" fontId="42" fillId="2" borderId="60" xfId="2" quotePrefix="1" applyFont="1" applyFill="1" applyBorder="1" applyAlignment="1" applyProtection="1">
      <alignment horizontal="left"/>
    </xf>
    <xf numFmtId="9" fontId="42" fillId="2" borderId="55" xfId="2" quotePrefix="1" applyFont="1" applyFill="1" applyBorder="1" applyAlignment="1" applyProtection="1">
      <alignment horizontal="left"/>
    </xf>
    <xf numFmtId="9" fontId="42" fillId="2" borderId="61" xfId="2" quotePrefix="1" applyFont="1" applyFill="1" applyBorder="1" applyAlignment="1" applyProtection="1">
      <alignment horizontal="left"/>
    </xf>
    <xf numFmtId="168" fontId="49" fillId="2" borderId="0" xfId="5" applyNumberFormat="1" applyFont="1" applyFill="1"/>
    <xf numFmtId="166" fontId="16" fillId="0" borderId="0" xfId="1" applyNumberFormat="1" applyFont="1" applyFill="1" applyBorder="1" applyProtection="1"/>
    <xf numFmtId="0" fontId="16" fillId="16" borderId="0" xfId="0" applyFont="1" applyFill="1"/>
    <xf numFmtId="166" fontId="16" fillId="16" borderId="0" xfId="1" applyNumberFormat="1" applyFont="1" applyFill="1" applyBorder="1" applyProtection="1"/>
    <xf numFmtId="0" fontId="31" fillId="0" borderId="0" xfId="8" applyFont="1"/>
    <xf numFmtId="1" fontId="14" fillId="0" borderId="0" xfId="0" applyNumberFormat="1" applyFont="1"/>
    <xf numFmtId="2" fontId="14" fillId="0" borderId="0" xfId="0" applyNumberFormat="1" applyFont="1"/>
    <xf numFmtId="14" fontId="14" fillId="0" borderId="0" xfId="0" applyNumberFormat="1" applyFont="1"/>
    <xf numFmtId="44" fontId="14" fillId="0" borderId="0" xfId="1" applyFont="1" applyProtection="1"/>
    <xf numFmtId="5" fontId="14" fillId="0" borderId="0" xfId="0" applyNumberFormat="1" applyFont="1"/>
    <xf numFmtId="37" fontId="14" fillId="0" borderId="0" xfId="0" applyNumberFormat="1" applyFont="1"/>
    <xf numFmtId="38" fontId="14" fillId="0" borderId="0" xfId="0" applyNumberFormat="1" applyFont="1"/>
    <xf numFmtId="38" fontId="23" fillId="2" borderId="0" xfId="0" applyNumberFormat="1" applyFont="1" applyFill="1"/>
    <xf numFmtId="0" fontId="51" fillId="0" borderId="0" xfId="0" applyFont="1" applyAlignment="1">
      <alignment horizontal="center"/>
    </xf>
    <xf numFmtId="6" fontId="14" fillId="0" borderId="0" xfId="0" applyNumberFormat="1" applyFont="1"/>
    <xf numFmtId="9" fontId="23" fillId="2" borderId="0" xfId="2" quotePrefix="1" applyFont="1" applyFill="1" applyBorder="1" applyAlignment="1" applyProtection="1">
      <alignment horizontal="center" vertical="center" wrapText="1"/>
    </xf>
    <xf numFmtId="0" fontId="23" fillId="0" borderId="1" xfId="0" applyFont="1" applyBorder="1" applyAlignment="1">
      <alignment vertical="center" wrapText="1"/>
    </xf>
    <xf numFmtId="0" fontId="57" fillId="2" borderId="1" xfId="0" applyFont="1" applyFill="1" applyBorder="1" applyAlignment="1">
      <alignment vertical="center"/>
    </xf>
    <xf numFmtId="6" fontId="57" fillId="6" borderId="1" xfId="0" applyNumberFormat="1" applyFont="1" applyFill="1" applyBorder="1" applyAlignment="1">
      <alignment horizontal="right" vertical="center"/>
    </xf>
    <xf numFmtId="164" fontId="16" fillId="5" borderId="1" xfId="0" applyNumberFormat="1" applyFont="1" applyFill="1" applyBorder="1" applyProtection="1">
      <protection locked="0"/>
    </xf>
    <xf numFmtId="3" fontId="16" fillId="5" borderId="1" xfId="0" applyNumberFormat="1" applyFont="1" applyFill="1" applyBorder="1" applyProtection="1">
      <protection locked="0"/>
    </xf>
    <xf numFmtId="0" fontId="42" fillId="2" borderId="0" xfId="5" applyFont="1" applyFill="1" applyAlignment="1">
      <alignment horizontal="left" wrapText="1"/>
    </xf>
    <xf numFmtId="0" fontId="41" fillId="2" borderId="0" xfId="0" applyFont="1" applyFill="1" applyAlignment="1">
      <alignment horizontal="left"/>
    </xf>
    <xf numFmtId="164" fontId="42" fillId="2" borderId="0" xfId="5" applyNumberFormat="1" applyFont="1" applyFill="1" applyAlignment="1">
      <alignment vertical="top" wrapText="1"/>
    </xf>
    <xf numFmtId="14" fontId="42" fillId="2" borderId="0" xfId="5" applyNumberFormat="1" applyFont="1" applyFill="1" applyAlignment="1">
      <alignment vertical="top" wrapText="1"/>
    </xf>
    <xf numFmtId="0" fontId="61" fillId="2" borderId="0" xfId="5" applyFont="1" applyFill="1" applyAlignment="1">
      <alignment vertical="top"/>
    </xf>
    <xf numFmtId="37" fontId="46" fillId="2" borderId="0" xfId="5" applyNumberFormat="1" applyFont="1" applyFill="1" applyAlignment="1">
      <alignment horizontal="left"/>
    </xf>
    <xf numFmtId="0" fontId="41" fillId="2" borderId="0" xfId="5" quotePrefix="1" applyFont="1" applyFill="1" applyAlignment="1">
      <alignment horizontal="right"/>
    </xf>
    <xf numFmtId="0" fontId="2" fillId="0" borderId="0" xfId="22"/>
    <xf numFmtId="0" fontId="30" fillId="0" borderId="0" xfId="22" applyFont="1" applyAlignment="1">
      <alignment horizontal="right"/>
    </xf>
    <xf numFmtId="0" fontId="38" fillId="0" borderId="0" xfId="22" applyFont="1" applyAlignment="1">
      <alignment vertical="center"/>
    </xf>
    <xf numFmtId="0" fontId="38" fillId="0" borderId="0" xfId="22" applyFont="1" applyAlignment="1">
      <alignment horizontal="right" vertical="center"/>
    </xf>
    <xf numFmtId="0" fontId="2" fillId="0" borderId="0" xfId="22" applyAlignment="1">
      <alignment horizontal="left"/>
    </xf>
    <xf numFmtId="0" fontId="4" fillId="0" borderId="0" xfId="22" applyFont="1" applyAlignment="1">
      <alignment horizontal="left" vertical="top" wrapText="1"/>
    </xf>
    <xf numFmtId="0" fontId="4" fillId="0" borderId="0" xfId="22" applyFont="1"/>
    <xf numFmtId="0" fontId="68" fillId="0" borderId="0" xfId="23"/>
    <xf numFmtId="0" fontId="4" fillId="0" borderId="0" xfId="23" applyFont="1"/>
    <xf numFmtId="0" fontId="68" fillId="0" borderId="0" xfId="23" applyProtection="1">
      <protection locked="0"/>
    </xf>
    <xf numFmtId="0" fontId="10" fillId="11" borderId="71" xfId="8" applyFill="1" applyBorder="1" applyAlignment="1" applyProtection="1">
      <alignment horizontal="right"/>
      <protection locked="0"/>
    </xf>
    <xf numFmtId="0" fontId="10" fillId="0" borderId="0" xfId="8" applyAlignment="1">
      <alignment horizontal="left" vertical="top" wrapText="1"/>
    </xf>
    <xf numFmtId="0" fontId="10" fillId="4" borderId="71" xfId="8" applyFill="1" applyBorder="1" applyAlignment="1" applyProtection="1">
      <alignment horizontal="right" vertical="top"/>
      <protection locked="0"/>
    </xf>
    <xf numFmtId="0" fontId="16" fillId="11" borderId="10" xfId="8" applyFont="1" applyFill="1" applyBorder="1" applyAlignment="1" applyProtection="1">
      <alignment horizontal="center"/>
      <protection locked="0"/>
    </xf>
    <xf numFmtId="0" fontId="10" fillId="16" borderId="71" xfId="8" applyFill="1" applyBorder="1" applyAlignment="1" applyProtection="1">
      <alignment horizontal="center" vertical="top"/>
      <protection locked="0"/>
    </xf>
    <xf numFmtId="0" fontId="10" fillId="10" borderId="71" xfId="8" applyFill="1" applyBorder="1" applyAlignment="1" applyProtection="1">
      <alignment horizontal="center"/>
      <protection locked="0"/>
    </xf>
    <xf numFmtId="0" fontId="10" fillId="0" borderId="0" xfId="8" applyAlignment="1">
      <alignment vertical="top" wrapText="1"/>
    </xf>
    <xf numFmtId="0" fontId="10" fillId="0" borderId="0" xfId="8" applyAlignment="1">
      <alignment vertical="top"/>
    </xf>
    <xf numFmtId="0" fontId="10" fillId="0" borderId="0" xfId="8" applyAlignment="1">
      <alignment horizontal="justify"/>
    </xf>
    <xf numFmtId="0" fontId="69" fillId="17" borderId="0" xfId="23" applyFont="1" applyFill="1"/>
    <xf numFmtId="0" fontId="71" fillId="17" borderId="0" xfId="8" applyFont="1" applyFill="1"/>
    <xf numFmtId="0" fontId="56" fillId="17" borderId="0" xfId="8" applyFont="1" applyFill="1"/>
    <xf numFmtId="0" fontId="4" fillId="17" borderId="0" xfId="23" applyFont="1" applyFill="1"/>
    <xf numFmtId="0" fontId="2" fillId="17" borderId="0" xfId="8" applyFont="1" applyFill="1"/>
    <xf numFmtId="4" fontId="10" fillId="16" borderId="71" xfId="8" applyNumberFormat="1" applyFill="1" applyBorder="1" applyAlignment="1" applyProtection="1">
      <alignment horizontal="center" vertical="top"/>
      <protection locked="0"/>
    </xf>
    <xf numFmtId="0" fontId="56" fillId="17" borderId="0" xfId="23" applyFont="1" applyFill="1"/>
    <xf numFmtId="0" fontId="72" fillId="17" borderId="0" xfId="23" quotePrefix="1" applyFont="1" applyFill="1"/>
    <xf numFmtId="0" fontId="72" fillId="17" borderId="0" xfId="23" applyFont="1" applyFill="1"/>
    <xf numFmtId="0" fontId="17" fillId="0" borderId="0" xfId="24" applyFont="1" applyAlignment="1">
      <alignment horizontal="left"/>
    </xf>
    <xf numFmtId="0" fontId="25" fillId="11" borderId="71" xfId="24" applyFont="1" applyFill="1" applyBorder="1" applyAlignment="1" applyProtection="1">
      <alignment horizontal="center"/>
      <protection locked="0"/>
    </xf>
    <xf numFmtId="0" fontId="17" fillId="0" borderId="0" xfId="23" applyFont="1" applyAlignment="1">
      <alignment horizontal="left"/>
    </xf>
    <xf numFmtId="0" fontId="10" fillId="0" borderId="0" xfId="8" applyAlignment="1">
      <alignment horizontal="left"/>
    </xf>
    <xf numFmtId="0" fontId="10" fillId="0" borderId="0" xfId="23" applyFont="1" applyAlignment="1">
      <alignment horizontal="left"/>
    </xf>
    <xf numFmtId="0" fontId="16" fillId="0" borderId="0" xfId="23" applyFont="1" applyAlignment="1">
      <alignment horizontal="left"/>
    </xf>
    <xf numFmtId="0" fontId="18" fillId="0" borderId="0" xfId="8" applyFont="1" applyAlignment="1">
      <alignment horizontal="left"/>
    </xf>
    <xf numFmtId="0" fontId="17" fillId="0" borderId="0" xfId="23" applyFont="1"/>
    <xf numFmtId="0" fontId="10" fillId="11" borderId="71" xfId="8" applyFill="1" applyBorder="1" applyAlignment="1" applyProtection="1">
      <alignment horizontal="center"/>
      <protection locked="0"/>
    </xf>
    <xf numFmtId="0" fontId="16" fillId="2" borderId="0" xfId="0" applyFont="1" applyFill="1" applyAlignment="1">
      <alignment horizontal="left"/>
    </xf>
    <xf numFmtId="0" fontId="52" fillId="2" borderId="0" xfId="5" applyFont="1" applyFill="1" applyAlignment="1">
      <alignment horizontal="center" textRotation="90"/>
    </xf>
    <xf numFmtId="0" fontId="41" fillId="2" borderId="20" xfId="5" applyFont="1" applyFill="1" applyBorder="1" applyAlignment="1">
      <alignment horizontal="center"/>
    </xf>
    <xf numFmtId="0" fontId="17" fillId="10" borderId="71" xfId="8" applyFont="1" applyFill="1" applyBorder="1" applyProtection="1">
      <protection locked="0"/>
    </xf>
    <xf numFmtId="0" fontId="17" fillId="11" borderId="71" xfId="8" applyFont="1" applyFill="1" applyBorder="1" applyAlignment="1" applyProtection="1">
      <alignment horizontal="center"/>
      <protection locked="0"/>
    </xf>
    <xf numFmtId="0" fontId="10" fillId="2" borderId="0" xfId="8" applyFill="1" applyAlignment="1">
      <alignment wrapText="1"/>
    </xf>
    <xf numFmtId="0" fontId="56" fillId="0" borderId="0" xfId="23" applyFont="1"/>
    <xf numFmtId="9" fontId="56" fillId="0" borderId="0" xfId="23" applyNumberFormat="1" applyFont="1"/>
    <xf numFmtId="6" fontId="56" fillId="0" borderId="0" xfId="23" applyNumberFormat="1" applyFont="1"/>
    <xf numFmtId="6" fontId="56" fillId="0" borderId="0" xfId="23" applyNumberFormat="1" applyFont="1" applyAlignment="1">
      <alignment horizontal="center"/>
    </xf>
    <xf numFmtId="0" fontId="56" fillId="6" borderId="0" xfId="23" applyFont="1" applyFill="1"/>
    <xf numFmtId="0" fontId="7" fillId="0" borderId="33" xfId="23" applyFont="1" applyBorder="1" applyAlignment="1">
      <alignment horizontal="center" vertical="center"/>
    </xf>
    <xf numFmtId="0" fontId="8" fillId="0" borderId="63" xfId="23" applyFont="1" applyBorder="1" applyAlignment="1">
      <alignment horizontal="center" vertical="center"/>
    </xf>
    <xf numFmtId="0" fontId="8" fillId="0" borderId="51" xfId="23" applyFont="1" applyBorder="1" applyAlignment="1">
      <alignment horizontal="center" vertical="center"/>
    </xf>
    <xf numFmtId="0" fontId="8" fillId="0" borderId="50" xfId="23" applyFont="1" applyBorder="1" applyAlignment="1">
      <alignment horizontal="center" vertical="center"/>
    </xf>
    <xf numFmtId="0" fontId="8" fillId="8" borderId="44" xfId="23" applyFont="1" applyFill="1" applyBorder="1" applyAlignment="1">
      <alignment horizontal="right" vertical="center"/>
    </xf>
    <xf numFmtId="0" fontId="10" fillId="0" borderId="70" xfId="23" applyFont="1" applyBorder="1" applyAlignment="1">
      <alignment horizontal="center" vertical="center"/>
    </xf>
    <xf numFmtId="0" fontId="10" fillId="8" borderId="73" xfId="23" applyFont="1" applyFill="1" applyBorder="1" applyAlignment="1">
      <alignment horizontal="right" vertical="center"/>
    </xf>
    <xf numFmtId="9" fontId="10" fillId="8" borderId="73" xfId="23" applyNumberFormat="1" applyFont="1" applyFill="1" applyBorder="1" applyAlignment="1">
      <alignment horizontal="right" vertical="center"/>
    </xf>
    <xf numFmtId="9" fontId="10" fillId="8" borderId="42" xfId="23" applyNumberFormat="1" applyFont="1" applyFill="1" applyBorder="1" applyAlignment="1">
      <alignment horizontal="right" vertical="center"/>
    </xf>
    <xf numFmtId="0" fontId="8" fillId="8" borderId="52" xfId="23" applyFont="1" applyFill="1" applyBorder="1" applyAlignment="1">
      <alignment horizontal="center" vertical="center"/>
    </xf>
    <xf numFmtId="0" fontId="10" fillId="0" borderId="0" xfId="23" applyFont="1" applyAlignment="1">
      <alignment horizontal="center" vertical="center"/>
    </xf>
    <xf numFmtId="167" fontId="10" fillId="0" borderId="0" xfId="23" applyNumberFormat="1" applyFont="1" applyAlignment="1">
      <alignment horizontal="center" vertical="center"/>
    </xf>
    <xf numFmtId="0" fontId="8" fillId="0" borderId="0" xfId="23" applyFont="1" applyAlignment="1">
      <alignment vertical="center"/>
    </xf>
    <xf numFmtId="0" fontId="80" fillId="0" borderId="0" xfId="23" applyFont="1" applyAlignment="1">
      <alignment horizontal="center" vertical="center" textRotation="90"/>
    </xf>
    <xf numFmtId="0" fontId="8" fillId="8" borderId="51" xfId="23" applyFont="1" applyFill="1" applyBorder="1" applyAlignment="1">
      <alignment horizontal="center" vertical="center"/>
    </xf>
    <xf numFmtId="0" fontId="8" fillId="8" borderId="50" xfId="23" applyFont="1" applyFill="1" applyBorder="1" applyAlignment="1">
      <alignment horizontal="center" vertical="center"/>
    </xf>
    <xf numFmtId="0" fontId="64" fillId="0" borderId="0" xfId="8" applyFont="1"/>
    <xf numFmtId="0" fontId="17" fillId="0" borderId="0" xfId="23" applyFont="1" applyAlignment="1">
      <alignment horizontal="right"/>
    </xf>
    <xf numFmtId="0" fontId="25" fillId="0" borderId="0" xfId="23" applyFont="1" applyAlignment="1">
      <alignment horizontal="left"/>
    </xf>
    <xf numFmtId="0" fontId="25" fillId="0" borderId="0" xfId="8" applyFont="1"/>
    <xf numFmtId="0" fontId="81" fillId="0" borderId="0" xfId="23" applyFont="1" applyAlignment="1">
      <alignment horizontal="left"/>
    </xf>
    <xf numFmtId="0" fontId="17" fillId="0" borderId="0" xfId="23" applyFont="1" applyAlignment="1">
      <alignment horizontal="center"/>
    </xf>
    <xf numFmtId="0" fontId="22" fillId="0" borderId="0" xfId="23" applyFont="1" applyAlignment="1">
      <alignment horizontal="center"/>
    </xf>
    <xf numFmtId="0" fontId="22" fillId="3" borderId="11" xfId="23" applyFont="1" applyFill="1" applyBorder="1" applyAlignment="1">
      <alignment horizontal="center"/>
    </xf>
    <xf numFmtId="1" fontId="22" fillId="6" borderId="11" xfId="29" applyNumberFormat="1" applyFont="1" applyFill="1" applyBorder="1" applyAlignment="1" applyProtection="1">
      <alignment horizontal="center"/>
    </xf>
    <xf numFmtId="0" fontId="22" fillId="0" borderId="11" xfId="23" applyFont="1" applyBorder="1" applyAlignment="1">
      <alignment horizontal="center"/>
    </xf>
    <xf numFmtId="0" fontId="80" fillId="3" borderId="11" xfId="23" applyFont="1" applyFill="1" applyBorder="1" applyAlignment="1">
      <alignment horizontal="center"/>
    </xf>
    <xf numFmtId="0" fontId="21" fillId="0" borderId="0" xfId="23" applyFont="1" applyAlignment="1">
      <alignment horizontal="left"/>
    </xf>
    <xf numFmtId="0" fontId="21" fillId="11" borderId="43" xfId="23" applyFont="1" applyFill="1" applyBorder="1" applyAlignment="1" applyProtection="1">
      <alignment horizontal="left"/>
      <protection locked="0"/>
    </xf>
    <xf numFmtId="1" fontId="21" fillId="11" borderId="43" xfId="23" applyNumberFormat="1" applyFont="1" applyFill="1" applyBorder="1" applyAlignment="1" applyProtection="1">
      <alignment horizontal="left"/>
      <protection locked="0"/>
    </xf>
    <xf numFmtId="9" fontId="21" fillId="11" borderId="43" xfId="23" applyNumberFormat="1" applyFont="1" applyFill="1" applyBorder="1" applyAlignment="1" applyProtection="1">
      <alignment horizontal="left"/>
      <protection locked="0"/>
    </xf>
    <xf numFmtId="0" fontId="21" fillId="11" borderId="71" xfId="23" applyFont="1" applyFill="1" applyBorder="1" applyAlignment="1" applyProtection="1">
      <alignment horizontal="left"/>
      <protection locked="0"/>
    </xf>
    <xf numFmtId="1" fontId="21" fillId="7" borderId="71" xfId="23" applyNumberFormat="1" applyFont="1" applyFill="1" applyBorder="1" applyAlignment="1" applyProtection="1">
      <alignment horizontal="left"/>
      <protection locked="0"/>
    </xf>
    <xf numFmtId="1" fontId="21" fillId="11" borderId="71" xfId="23" applyNumberFormat="1" applyFont="1" applyFill="1" applyBorder="1" applyAlignment="1" applyProtection="1">
      <alignment horizontal="left"/>
      <protection locked="0"/>
    </xf>
    <xf numFmtId="9" fontId="21" fillId="11" borderId="71" xfId="23" applyNumberFormat="1" applyFont="1" applyFill="1" applyBorder="1" applyAlignment="1" applyProtection="1">
      <alignment horizontal="left"/>
      <protection locked="0"/>
    </xf>
    <xf numFmtId="0" fontId="17" fillId="0" borderId="0" xfId="23" applyFont="1" applyAlignment="1">
      <alignment horizontal="center" vertical="center"/>
    </xf>
    <xf numFmtId="0" fontId="66" fillId="0" borderId="0" xfId="23" applyFont="1" applyAlignment="1">
      <alignment horizontal="center" vertical="center"/>
    </xf>
    <xf numFmtId="0" fontId="22" fillId="0" borderId="0" xfId="23" applyFont="1" applyAlignment="1">
      <alignment horizontal="center" vertical="center" wrapText="1"/>
    </xf>
    <xf numFmtId="0" fontId="22" fillId="0" borderId="71" xfId="23" applyFont="1" applyBorder="1" applyAlignment="1">
      <alignment horizontal="center" vertical="center" wrapText="1"/>
    </xf>
    <xf numFmtId="0" fontId="22" fillId="0" borderId="66" xfId="23" applyFont="1" applyBorder="1" applyAlignment="1">
      <alignment horizontal="center" vertical="center" wrapText="1"/>
    </xf>
    <xf numFmtId="0" fontId="64" fillId="0" borderId="0" xfId="23" applyFont="1"/>
    <xf numFmtId="0" fontId="25" fillId="0" borderId="0" xfId="23" applyFont="1"/>
    <xf numFmtId="0" fontId="52" fillId="0" borderId="0" xfId="5" applyFont="1" applyAlignment="1">
      <alignment textRotation="90"/>
    </xf>
    <xf numFmtId="0" fontId="42" fillId="2" borderId="0" xfId="5" applyFont="1" applyFill="1" applyAlignment="1">
      <alignment horizontal="justify" vertical="top" wrapText="1"/>
    </xf>
    <xf numFmtId="0" fontId="18" fillId="2" borderId="0" xfId="0" applyFont="1" applyFill="1" applyAlignment="1">
      <alignment horizontal="center"/>
    </xf>
    <xf numFmtId="0" fontId="16" fillId="2" borderId="79" xfId="0" applyFont="1" applyFill="1" applyBorder="1"/>
    <xf numFmtId="0" fontId="10" fillId="2" borderId="79" xfId="0" applyFont="1" applyFill="1" applyBorder="1"/>
    <xf numFmtId="38" fontId="16" fillId="6" borderId="79" xfId="0" applyNumberFormat="1" applyFont="1" applyFill="1" applyBorder="1"/>
    <xf numFmtId="0" fontId="16" fillId="8" borderId="79" xfId="0" applyFont="1" applyFill="1" applyBorder="1"/>
    <xf numFmtId="0" fontId="8" fillId="8" borderId="79" xfId="0" applyFont="1" applyFill="1" applyBorder="1"/>
    <xf numFmtId="38" fontId="23" fillId="8" borderId="79" xfId="0" applyNumberFormat="1" applyFont="1" applyFill="1" applyBorder="1"/>
    <xf numFmtId="0" fontId="18" fillId="2" borderId="79" xfId="0" applyFont="1" applyFill="1" applyBorder="1"/>
    <xf numFmtId="0" fontId="10" fillId="2" borderId="0" xfId="8" applyFill="1" applyAlignment="1">
      <alignment horizontal="center"/>
    </xf>
    <xf numFmtId="0" fontId="23" fillId="2" borderId="5" xfId="0" applyFont="1" applyFill="1" applyBorder="1" applyAlignment="1">
      <alignment wrapText="1"/>
    </xf>
    <xf numFmtId="0" fontId="23" fillId="2" borderId="4" xfId="0" applyFont="1" applyFill="1" applyBorder="1" applyAlignment="1">
      <alignment wrapText="1"/>
    </xf>
    <xf numFmtId="0" fontId="23" fillId="2" borderId="3" xfId="0" applyFont="1" applyFill="1" applyBorder="1" applyAlignment="1">
      <alignment wrapText="1"/>
    </xf>
    <xf numFmtId="38" fontId="16" fillId="2" borderId="6" xfId="0" applyNumberFormat="1" applyFont="1" applyFill="1" applyBorder="1"/>
    <xf numFmtId="9" fontId="23" fillId="0" borderId="3" xfId="2" applyFont="1" applyFill="1" applyBorder="1" applyAlignment="1" applyProtection="1"/>
    <xf numFmtId="0" fontId="23" fillId="2" borderId="5" xfId="0" applyFont="1" applyFill="1" applyBorder="1" applyAlignment="1">
      <alignment vertical="center" wrapText="1"/>
    </xf>
    <xf numFmtId="0" fontId="23" fillId="2" borderId="4" xfId="0" applyFont="1" applyFill="1" applyBorder="1" applyAlignment="1">
      <alignment vertical="center" wrapText="1"/>
    </xf>
    <xf numFmtId="0" fontId="23" fillId="2" borderId="3" xfId="0" applyFont="1" applyFill="1" applyBorder="1" applyAlignment="1">
      <alignment vertical="center" wrapText="1"/>
    </xf>
    <xf numFmtId="0" fontId="23" fillId="2" borderId="7" xfId="0" quotePrefix="1" applyFont="1" applyFill="1" applyBorder="1" applyAlignment="1">
      <alignment horizontal="center" vertical="center" wrapText="1"/>
    </xf>
    <xf numFmtId="9" fontId="16" fillId="6" borderId="71" xfId="2" applyFont="1" applyFill="1" applyBorder="1" applyAlignment="1" applyProtection="1">
      <alignment vertical="center" wrapText="1"/>
    </xf>
    <xf numFmtId="44" fontId="16" fillId="6" borderId="71" xfId="1" applyFont="1" applyFill="1" applyBorder="1" applyAlignment="1" applyProtection="1">
      <alignment vertical="center" wrapText="1"/>
    </xf>
    <xf numFmtId="5" fontId="41" fillId="2" borderId="0" xfId="3" applyNumberFormat="1" applyFont="1" applyFill="1" applyAlignment="1" applyProtection="1">
      <alignment horizontal="center"/>
    </xf>
    <xf numFmtId="5" fontId="41" fillId="2" borderId="19" xfId="5" applyNumberFormat="1" applyFont="1" applyFill="1" applyBorder="1" applyAlignment="1">
      <alignment horizontal="center"/>
    </xf>
    <xf numFmtId="5" fontId="41" fillId="2" borderId="14" xfId="5" applyNumberFormat="1" applyFont="1" applyFill="1" applyBorder="1" applyAlignment="1">
      <alignment horizontal="center"/>
    </xf>
    <xf numFmtId="5" fontId="41" fillId="2" borderId="0" xfId="5" applyNumberFormat="1" applyFont="1" applyFill="1" applyAlignment="1">
      <alignment horizontal="center" vertical="center"/>
    </xf>
    <xf numFmtId="5" fontId="43" fillId="2" borderId="0" xfId="5" applyNumberFormat="1" applyFont="1" applyFill="1" applyAlignment="1">
      <alignment horizontal="center"/>
    </xf>
    <xf numFmtId="0" fontId="42" fillId="2" borderId="19" xfId="5" applyFont="1" applyFill="1" applyBorder="1" applyAlignment="1">
      <alignment horizontal="center"/>
    </xf>
    <xf numFmtId="5" fontId="42" fillId="0" borderId="54" xfId="5" applyNumberFormat="1" applyFont="1" applyBorder="1" applyAlignment="1">
      <alignment horizontal="center"/>
    </xf>
    <xf numFmtId="0" fontId="4" fillId="0" borderId="0" xfId="5"/>
    <xf numFmtId="0" fontId="10" fillId="0" borderId="0" xfId="27" applyFont="1"/>
    <xf numFmtId="0" fontId="10" fillId="0" borderId="0" xfId="27" applyFont="1" applyAlignment="1">
      <alignment horizontal="center"/>
    </xf>
    <xf numFmtId="0" fontId="83" fillId="0" borderId="0" xfId="5" applyFont="1"/>
    <xf numFmtId="167" fontId="10" fillId="0" borderId="0" xfId="27" applyNumberFormat="1" applyFont="1" applyAlignment="1">
      <alignment horizontal="center"/>
    </xf>
    <xf numFmtId="0" fontId="8" fillId="0" borderId="0" xfId="27" applyFont="1" applyAlignment="1">
      <alignment horizontal="right"/>
    </xf>
    <xf numFmtId="0" fontId="42" fillId="0" borderId="0" xfId="5" applyFont="1" applyAlignment="1">
      <alignment vertical="top" wrapText="1"/>
    </xf>
    <xf numFmtId="0" fontId="27" fillId="0" borderId="0" xfId="0" applyFont="1"/>
    <xf numFmtId="164" fontId="16" fillId="4" borderId="79" xfId="1" applyNumberFormat="1" applyFont="1" applyFill="1" applyBorder="1" applyProtection="1">
      <protection locked="0"/>
    </xf>
    <xf numFmtId="164" fontId="23" fillId="2" borderId="0" xfId="0" applyNumberFormat="1" applyFont="1" applyFill="1"/>
    <xf numFmtId="164" fontId="23" fillId="8" borderId="1" xfId="0" applyNumberFormat="1" applyFont="1" applyFill="1" applyBorder="1"/>
    <xf numFmtId="0" fontId="17" fillId="0" borderId="46" xfId="23" applyFont="1" applyBorder="1" applyAlignment="1">
      <alignment horizontal="right"/>
    </xf>
    <xf numFmtId="0" fontId="17" fillId="0" borderId="46" xfId="23" applyFont="1" applyBorder="1"/>
    <xf numFmtId="0" fontId="17" fillId="0" borderId="47" xfId="23" applyFont="1" applyBorder="1" applyAlignment="1">
      <alignment horizontal="right"/>
    </xf>
    <xf numFmtId="0" fontId="84" fillId="0" borderId="45" xfId="23" applyFont="1" applyBorder="1" applyAlignment="1">
      <alignment horizontal="left" vertical="center"/>
    </xf>
    <xf numFmtId="0" fontId="20" fillId="2" borderId="2" xfId="0" applyFont="1" applyFill="1" applyBorder="1"/>
    <xf numFmtId="0" fontId="16" fillId="0" borderId="79" xfId="0" applyFont="1" applyBorder="1"/>
    <xf numFmtId="0" fontId="8" fillId="0" borderId="79" xfId="0" applyFont="1" applyBorder="1"/>
    <xf numFmtId="0" fontId="22" fillId="0" borderId="0" xfId="0" applyFont="1"/>
    <xf numFmtId="0" fontId="25" fillId="0" borderId="0" xfId="27" applyFont="1"/>
    <xf numFmtId="0" fontId="22" fillId="2" borderId="0" xfId="0" applyFont="1" applyFill="1"/>
    <xf numFmtId="0" fontId="21" fillId="0" borderId="0" xfId="0" applyFont="1" applyAlignment="1">
      <alignment horizontal="right"/>
    </xf>
    <xf numFmtId="0" fontId="8" fillId="2" borderId="0" xfId="0" applyFont="1" applyFill="1" applyAlignment="1">
      <alignment horizontal="right" indent="1"/>
    </xf>
    <xf numFmtId="0" fontId="18" fillId="2" borderId="0" xfId="0" applyFont="1" applyFill="1" applyAlignment="1">
      <alignment horizontal="right" vertical="center"/>
    </xf>
    <xf numFmtId="0" fontId="80" fillId="3" borderId="71" xfId="5" applyFont="1" applyFill="1" applyBorder="1" applyAlignment="1">
      <alignment horizontal="center"/>
    </xf>
    <xf numFmtId="0" fontId="80" fillId="0" borderId="53" xfId="27" applyFont="1" applyBorder="1"/>
    <xf numFmtId="0" fontId="85" fillId="0" borderId="0" xfId="5" applyFont="1"/>
    <xf numFmtId="0" fontId="80" fillId="3" borderId="80" xfId="5" applyFont="1" applyFill="1" applyBorder="1" applyAlignment="1">
      <alignment horizontal="center"/>
    </xf>
    <xf numFmtId="0" fontId="82" fillId="3" borderId="69" xfId="27" applyFont="1" applyFill="1" applyBorder="1" applyAlignment="1">
      <alignment horizontal="left" indent="1"/>
    </xf>
    <xf numFmtId="0" fontId="32" fillId="0" borderId="0" xfId="5" applyFont="1"/>
    <xf numFmtId="0" fontId="18" fillId="0" borderId="0" xfId="27" applyFont="1" applyAlignment="1">
      <alignment vertical="top" wrapText="1"/>
    </xf>
    <xf numFmtId="0" fontId="44" fillId="2" borderId="0" xfId="5" applyFont="1" applyFill="1" applyAlignment="1">
      <alignment horizontal="left"/>
    </xf>
    <xf numFmtId="5" fontId="44" fillId="2" borderId="0" xfId="5" applyNumberFormat="1" applyFont="1" applyFill="1" applyAlignment="1">
      <alignment horizontal="center"/>
    </xf>
    <xf numFmtId="9" fontId="44" fillId="2" borderId="0" xfId="2" applyFont="1" applyFill="1" applyAlignment="1" applyProtection="1">
      <alignment horizontal="right"/>
    </xf>
    <xf numFmtId="5" fontId="44" fillId="2" borderId="0" xfId="5" applyNumberFormat="1" applyFont="1" applyFill="1" applyAlignment="1">
      <alignment horizontal="right"/>
    </xf>
    <xf numFmtId="167" fontId="44" fillId="2" borderId="0" xfId="5" applyNumberFormat="1" applyFont="1" applyFill="1"/>
    <xf numFmtId="5" fontId="44" fillId="2" borderId="0" xfId="5" applyNumberFormat="1" applyFont="1" applyFill="1"/>
    <xf numFmtId="167" fontId="43" fillId="2" borderId="0" xfId="2" applyNumberFormat="1" applyFont="1" applyFill="1" applyProtection="1"/>
    <xf numFmtId="6" fontId="2" fillId="0" borderId="0" xfId="23" applyNumberFormat="1" applyFont="1"/>
    <xf numFmtId="0" fontId="53" fillId="0" borderId="0" xfId="5" applyFont="1"/>
    <xf numFmtId="9" fontId="21" fillId="2" borderId="0" xfId="0" applyNumberFormat="1" applyFont="1" applyFill="1" applyAlignment="1">
      <alignment horizontal="right"/>
    </xf>
    <xf numFmtId="1" fontId="21" fillId="2" borderId="0" xfId="0" applyNumberFormat="1" applyFont="1" applyFill="1" applyAlignment="1">
      <alignment horizontal="center"/>
    </xf>
    <xf numFmtId="1" fontId="22" fillId="2" borderId="0" xfId="0" applyNumberFormat="1" applyFont="1" applyFill="1" applyAlignment="1">
      <alignment horizontal="center"/>
    </xf>
    <xf numFmtId="1" fontId="21" fillId="2" borderId="0" xfId="0" applyNumberFormat="1" applyFont="1" applyFill="1" applyAlignment="1">
      <alignment horizontal="right"/>
    </xf>
    <xf numFmtId="0" fontId="25" fillId="6" borderId="71" xfId="27" applyFont="1" applyFill="1" applyBorder="1" applyAlignment="1">
      <alignment horizontal="center"/>
    </xf>
    <xf numFmtId="9" fontId="17" fillId="6" borderId="83" xfId="27" applyNumberFormat="1" applyFont="1" applyFill="1" applyBorder="1" applyAlignment="1">
      <alignment horizontal="center"/>
    </xf>
    <xf numFmtId="9" fontId="17" fillId="6" borderId="71" xfId="27" applyNumberFormat="1" applyFont="1" applyFill="1" applyBorder="1" applyAlignment="1">
      <alignment horizontal="center"/>
    </xf>
    <xf numFmtId="0" fontId="18" fillId="0" borderId="53" xfId="5" applyFont="1" applyBorder="1"/>
    <xf numFmtId="0" fontId="22" fillId="8" borderId="81" xfId="5" applyFont="1" applyFill="1" applyBorder="1" applyAlignment="1">
      <alignment horizontal="left"/>
    </xf>
    <xf numFmtId="0" fontId="24" fillId="2" borderId="0" xfId="0" applyFont="1" applyFill="1" applyAlignment="1">
      <alignment vertical="center"/>
    </xf>
    <xf numFmtId="9" fontId="17" fillId="0" borderId="0" xfId="2" applyFont="1" applyAlignment="1" applyProtection="1">
      <alignment horizontal="left"/>
    </xf>
    <xf numFmtId="9" fontId="17" fillId="0" borderId="0" xfId="2" applyFont="1" applyFill="1" applyAlignment="1" applyProtection="1">
      <alignment horizontal="left"/>
    </xf>
    <xf numFmtId="9" fontId="10" fillId="8" borderId="85" xfId="23" applyNumberFormat="1" applyFont="1" applyFill="1" applyBorder="1" applyAlignment="1">
      <alignment horizontal="right" vertical="center"/>
    </xf>
    <xf numFmtId="0" fontId="10" fillId="0" borderId="11" xfId="23" applyFont="1" applyBorder="1" applyAlignment="1">
      <alignment horizontal="center" vertical="center"/>
    </xf>
    <xf numFmtId="0" fontId="10" fillId="0" borderId="69" xfId="23" applyFont="1" applyBorder="1" applyAlignment="1">
      <alignment horizontal="center" vertical="center"/>
    </xf>
    <xf numFmtId="0" fontId="8" fillId="0" borderId="86" xfId="23" applyFont="1" applyBorder="1" applyAlignment="1">
      <alignment horizontal="center" vertical="center"/>
    </xf>
    <xf numFmtId="0" fontId="93" fillId="0" borderId="0" xfId="23" applyFont="1"/>
    <xf numFmtId="0" fontId="92" fillId="0" borderId="0" xfId="23" applyFont="1" applyAlignment="1">
      <alignment horizontal="left"/>
    </xf>
    <xf numFmtId="0" fontId="94" fillId="2" borderId="7" xfId="0" applyFont="1" applyFill="1" applyBorder="1"/>
    <xf numFmtId="6" fontId="23" fillId="6" borderId="1" xfId="0" applyNumberFormat="1" applyFont="1" applyFill="1" applyBorder="1" applyAlignment="1">
      <alignment vertical="center"/>
    </xf>
    <xf numFmtId="1" fontId="22" fillId="11" borderId="71" xfId="23" applyNumberFormat="1" applyFont="1" applyFill="1" applyBorder="1" applyAlignment="1" applyProtection="1">
      <alignment horizontal="left"/>
      <protection locked="0"/>
    </xf>
    <xf numFmtId="1" fontId="22" fillId="7" borderId="71" xfId="23" applyNumberFormat="1" applyFont="1" applyFill="1" applyBorder="1" applyAlignment="1" applyProtection="1">
      <alignment horizontal="left"/>
      <protection locked="0"/>
    </xf>
    <xf numFmtId="0" fontId="21" fillId="11" borderId="81" xfId="23" applyFont="1" applyFill="1" applyBorder="1" applyAlignment="1" applyProtection="1">
      <alignment horizontal="left"/>
      <protection locked="0"/>
    </xf>
    <xf numFmtId="10" fontId="22" fillId="6" borderId="33" xfId="2" applyNumberFormat="1" applyFont="1" applyFill="1" applyBorder="1" applyAlignment="1" applyProtection="1">
      <alignment horizontal="center"/>
    </xf>
    <xf numFmtId="0" fontId="42" fillId="2" borderId="0" xfId="5" applyFont="1" applyFill="1" applyAlignment="1">
      <alignment horizontal="justify"/>
    </xf>
    <xf numFmtId="167" fontId="41" fillId="2" borderId="0" xfId="2" applyNumberFormat="1" applyFont="1" applyFill="1" applyBorder="1" applyAlignment="1" applyProtection="1">
      <alignment horizontal="right" vertical="center"/>
    </xf>
    <xf numFmtId="14" fontId="0" fillId="0" borderId="0" xfId="0" applyNumberFormat="1"/>
    <xf numFmtId="0" fontId="64" fillId="0" borderId="0" xfId="23" applyFont="1" applyAlignment="1">
      <alignment horizontal="left" vertical="center"/>
    </xf>
    <xf numFmtId="9" fontId="16" fillId="4" borderId="83" xfId="0" applyNumberFormat="1" applyFont="1" applyFill="1" applyBorder="1" applyProtection="1">
      <protection locked="0"/>
    </xf>
    <xf numFmtId="9" fontId="16" fillId="4" borderId="81" xfId="0" applyNumberFormat="1" applyFont="1" applyFill="1" applyBorder="1" applyProtection="1">
      <protection locked="0"/>
    </xf>
    <xf numFmtId="0" fontId="85" fillId="0" borderId="94" xfId="5" applyFont="1" applyBorder="1"/>
    <xf numFmtId="0" fontId="85" fillId="0" borderId="89" xfId="5" applyFont="1" applyBorder="1"/>
    <xf numFmtId="0" fontId="85" fillId="0" borderId="31" xfId="5" applyFont="1" applyBorder="1"/>
    <xf numFmtId="0" fontId="85" fillId="0" borderId="95" xfId="5" applyFont="1" applyBorder="1"/>
    <xf numFmtId="0" fontId="22" fillId="0" borderId="96" xfId="0" applyFont="1" applyBorder="1" applyAlignment="1">
      <alignment horizontal="center" wrapText="1"/>
    </xf>
    <xf numFmtId="0" fontId="89" fillId="0" borderId="31" xfId="5" applyFont="1" applyBorder="1" applyAlignment="1">
      <alignment horizontal="center"/>
    </xf>
    <xf numFmtId="0" fontId="89" fillId="0" borderId="89" xfId="5" applyFont="1" applyBorder="1" applyAlignment="1">
      <alignment horizontal="left"/>
    </xf>
    <xf numFmtId="0" fontId="53" fillId="0" borderId="0" xfId="5" applyFont="1" applyAlignment="1">
      <alignment horizontal="center"/>
    </xf>
    <xf numFmtId="0" fontId="44" fillId="0" borderId="0" xfId="5" applyFont="1" applyAlignment="1">
      <alignment horizontal="right"/>
    </xf>
    <xf numFmtId="5" fontId="41" fillId="0" borderId="0" xfId="5" applyNumberFormat="1" applyFont="1"/>
    <xf numFmtId="0" fontId="41" fillId="0" borderId="0" xfId="5" quotePrefix="1" applyFont="1" applyAlignment="1">
      <alignment horizontal="right"/>
    </xf>
    <xf numFmtId="37" fontId="41" fillId="0" borderId="0" xfId="5" applyNumberFormat="1" applyFont="1"/>
    <xf numFmtId="0" fontId="41" fillId="0" borderId="0" xfId="5" applyFont="1" applyAlignment="1">
      <alignment horizontal="right"/>
    </xf>
    <xf numFmtId="0" fontId="44" fillId="0" borderId="0" xfId="5" applyFont="1" applyAlignment="1">
      <alignment horizontal="left"/>
    </xf>
    <xf numFmtId="5" fontId="42" fillId="0" borderId="0" xfId="5" applyNumberFormat="1" applyFont="1"/>
    <xf numFmtId="0" fontId="45" fillId="0" borderId="0" xfId="5" applyFont="1" applyAlignment="1">
      <alignment horizontal="center"/>
    </xf>
    <xf numFmtId="167" fontId="42" fillId="0" borderId="0" xfId="2" applyNumberFormat="1" applyFont="1" applyFill="1" applyAlignment="1" applyProtection="1">
      <alignment horizontal="center"/>
    </xf>
    <xf numFmtId="5" fontId="42" fillId="0" borderId="0" xfId="5" applyNumberFormat="1" applyFont="1" applyAlignment="1">
      <alignment horizontal="right"/>
    </xf>
    <xf numFmtId="167" fontId="46" fillId="0" borderId="0" xfId="2" applyNumberFormat="1" applyFont="1" applyFill="1" applyBorder="1" applyAlignment="1" applyProtection="1">
      <alignment horizontal="center"/>
    </xf>
    <xf numFmtId="0" fontId="43" fillId="0" borderId="0" xfId="5" applyFont="1"/>
    <xf numFmtId="167" fontId="44" fillId="0" borderId="0" xfId="2" applyNumberFormat="1" applyFont="1" applyAlignment="1" applyProtection="1">
      <alignment horizontal="center"/>
    </xf>
    <xf numFmtId="37" fontId="41" fillId="0" borderId="0" xfId="5" applyNumberFormat="1" applyFont="1" applyAlignment="1">
      <alignment horizontal="center"/>
    </xf>
    <xf numFmtId="5" fontId="41" fillId="0" borderId="0" xfId="5" applyNumberFormat="1" applyFont="1" applyAlignment="1">
      <alignment horizontal="center"/>
    </xf>
    <xf numFmtId="0" fontId="45" fillId="0" borderId="0" xfId="5" applyFont="1"/>
    <xf numFmtId="0" fontId="44" fillId="0" borderId="0" xfId="5" quotePrefix="1" applyFont="1" applyAlignment="1">
      <alignment horizontal="right"/>
    </xf>
    <xf numFmtId="39" fontId="42" fillId="0" borderId="0" xfId="5" applyNumberFormat="1" applyFont="1" applyAlignment="1">
      <alignment horizontal="center"/>
    </xf>
    <xf numFmtId="0" fontId="42" fillId="0" borderId="0" xfId="5" quotePrefix="1" applyFont="1" applyAlignment="1">
      <alignment horizontal="left"/>
    </xf>
    <xf numFmtId="39" fontId="46" fillId="0" borderId="0" xfId="5" applyNumberFormat="1" applyFont="1" applyAlignment="1">
      <alignment horizontal="center"/>
    </xf>
    <xf numFmtId="0" fontId="41" fillId="0" borderId="0" xfId="5" applyFont="1" applyAlignment="1">
      <alignment horizontal="center"/>
    </xf>
    <xf numFmtId="39" fontId="43" fillId="0" borderId="0" xfId="5" applyNumberFormat="1" applyFont="1" applyAlignment="1">
      <alignment horizontal="center"/>
    </xf>
    <xf numFmtId="39" fontId="44" fillId="0" borderId="0" xfId="5" applyNumberFormat="1" applyFont="1" applyAlignment="1">
      <alignment horizontal="center"/>
    </xf>
    <xf numFmtId="5" fontId="44" fillId="0" borderId="0" xfId="5" applyNumberFormat="1" applyFont="1" applyAlignment="1">
      <alignment horizontal="right"/>
    </xf>
    <xf numFmtId="9" fontId="42" fillId="0" borderId="0" xfId="5" applyNumberFormat="1" applyFont="1"/>
    <xf numFmtId="5" fontId="44" fillId="0" borderId="19" xfId="5" applyNumberFormat="1" applyFont="1" applyBorder="1"/>
    <xf numFmtId="5" fontId="44" fillId="0" borderId="0" xfId="5" applyNumberFormat="1" applyFont="1"/>
    <xf numFmtId="0" fontId="53" fillId="0" borderId="98" xfId="5" applyFont="1" applyBorder="1" applyAlignment="1">
      <alignment horizontal="center"/>
    </xf>
    <xf numFmtId="9" fontId="5" fillId="2" borderId="55" xfId="0" applyNumberFormat="1" applyFont="1" applyFill="1" applyBorder="1" applyAlignment="1">
      <alignment horizontal="center"/>
    </xf>
    <xf numFmtId="1" fontId="5" fillId="2" borderId="81" xfId="0" applyNumberFormat="1" applyFont="1" applyFill="1" applyBorder="1" applyAlignment="1">
      <alignment horizontal="center"/>
    </xf>
    <xf numFmtId="9" fontId="5" fillId="10" borderId="55" xfId="0" applyNumberFormat="1" applyFont="1" applyFill="1" applyBorder="1" applyAlignment="1">
      <alignment horizontal="center"/>
    </xf>
    <xf numFmtId="1" fontId="5" fillId="10" borderId="81" xfId="0" applyNumberFormat="1" applyFont="1" applyFill="1" applyBorder="1" applyAlignment="1">
      <alignment horizontal="center"/>
    </xf>
    <xf numFmtId="9" fontId="5" fillId="10" borderId="61" xfId="0" applyNumberFormat="1" applyFont="1" applyFill="1" applyBorder="1" applyAlignment="1">
      <alignment horizontal="center"/>
    </xf>
    <xf numFmtId="1" fontId="5" fillId="10" borderId="92" xfId="0" applyNumberFormat="1" applyFont="1" applyFill="1" applyBorder="1" applyAlignment="1">
      <alignment horizontal="center"/>
    </xf>
    <xf numFmtId="9" fontId="5" fillId="10" borderId="93" xfId="0" applyNumberFormat="1" applyFont="1" applyFill="1" applyBorder="1" applyAlignment="1">
      <alignment horizontal="center"/>
    </xf>
    <xf numFmtId="1" fontId="41" fillId="2" borderId="19" xfId="0" quotePrefix="1" applyNumberFormat="1" applyFont="1" applyFill="1" applyBorder="1" applyAlignment="1">
      <alignment horizontal="right"/>
    </xf>
    <xf numFmtId="0" fontId="42" fillId="0" borderId="59" xfId="0" applyFont="1" applyBorder="1" applyAlignment="1">
      <alignment horizontal="right"/>
    </xf>
    <xf numFmtId="0" fontId="42" fillId="0" borderId="56" xfId="0" applyFont="1" applyBorder="1" applyAlignment="1">
      <alignment horizontal="right"/>
    </xf>
    <xf numFmtId="0" fontId="42" fillId="2" borderId="56" xfId="5" applyFont="1" applyFill="1" applyBorder="1" applyAlignment="1">
      <alignment horizontal="right"/>
    </xf>
    <xf numFmtId="0" fontId="42" fillId="2" borderId="57" xfId="5" applyFont="1" applyFill="1" applyBorder="1" applyAlignment="1">
      <alignment horizontal="right"/>
    </xf>
    <xf numFmtId="0" fontId="10" fillId="11" borderId="81" xfId="8" applyFill="1" applyBorder="1" applyAlignment="1" applyProtection="1">
      <alignment horizontal="center"/>
      <protection locked="0"/>
    </xf>
    <xf numFmtId="0" fontId="25" fillId="16" borderId="71" xfId="8" applyFont="1" applyFill="1" applyBorder="1" applyAlignment="1" applyProtection="1">
      <alignment horizontal="right" vertical="top"/>
      <protection locked="0"/>
    </xf>
    <xf numFmtId="0" fontId="9" fillId="0" borderId="0" xfId="22" applyFont="1" applyAlignment="1">
      <alignment horizontal="left"/>
    </xf>
    <xf numFmtId="0" fontId="10" fillId="0" borderId="0" xfId="22" applyFont="1"/>
    <xf numFmtId="0" fontId="9" fillId="0" borderId="0" xfId="22" applyFont="1"/>
    <xf numFmtId="0" fontId="9" fillId="0" borderId="0" xfId="22" applyFont="1" applyAlignment="1">
      <alignment horizontal="left" vertical="center"/>
    </xf>
    <xf numFmtId="0" fontId="96" fillId="0" borderId="0" xfId="22" applyFont="1" applyAlignment="1">
      <alignment horizontal="right" vertical="center"/>
    </xf>
    <xf numFmtId="0" fontId="8" fillId="2" borderId="0" xfId="0" applyFont="1" applyFill="1" applyAlignment="1">
      <alignment horizontal="right"/>
    </xf>
    <xf numFmtId="10" fontId="21" fillId="2" borderId="0" xfId="0" applyNumberFormat="1" applyFont="1" applyFill="1" applyAlignment="1">
      <alignment horizontal="center"/>
    </xf>
    <xf numFmtId="164" fontId="42" fillId="0" borderId="0" xfId="5" applyNumberFormat="1" applyFont="1" applyAlignment="1">
      <alignment horizontal="right"/>
    </xf>
    <xf numFmtId="164" fontId="44" fillId="0" borderId="0" xfId="5" applyNumberFormat="1" applyFont="1" applyAlignment="1">
      <alignment horizontal="right"/>
    </xf>
    <xf numFmtId="0" fontId="15" fillId="0" borderId="0" xfId="22" applyFont="1" applyAlignment="1">
      <alignment vertical="center"/>
    </xf>
    <xf numFmtId="0" fontId="15" fillId="0" borderId="0" xfId="23" applyFont="1"/>
    <xf numFmtId="0" fontId="9" fillId="0" borderId="0" xfId="22" applyFont="1" applyAlignment="1">
      <alignment horizontal="left" vertical="top" wrapText="1"/>
    </xf>
    <xf numFmtId="0" fontId="15" fillId="0" borderId="0" xfId="8" applyFont="1"/>
    <xf numFmtId="0" fontId="8" fillId="0" borderId="0" xfId="8" applyFont="1"/>
    <xf numFmtId="0" fontId="8" fillId="0" borderId="0" xfId="8" applyFont="1" applyAlignment="1">
      <alignment horizontal="right"/>
    </xf>
    <xf numFmtId="0" fontId="10" fillId="0" borderId="2" xfId="8" applyBorder="1" applyAlignment="1">
      <alignment vertical="top"/>
    </xf>
    <xf numFmtId="0" fontId="10" fillId="0" borderId="2" xfId="8" applyBorder="1" applyAlignment="1">
      <alignment vertical="top" wrapText="1"/>
    </xf>
    <xf numFmtId="0" fontId="10" fillId="0" borderId="2" xfId="8" applyBorder="1" applyAlignment="1">
      <alignment horizontal="right" vertical="top" wrapText="1"/>
    </xf>
    <xf numFmtId="0" fontId="10" fillId="0" borderId="2" xfId="8" applyBorder="1" applyAlignment="1">
      <alignment horizontal="left" vertical="top" wrapText="1"/>
    </xf>
    <xf numFmtId="0" fontId="10" fillId="0" borderId="24" xfId="8" applyBorder="1"/>
    <xf numFmtId="0" fontId="18" fillId="0" borderId="24" xfId="8" applyFont="1" applyBorder="1"/>
    <xf numFmtId="0" fontId="10" fillId="0" borderId="24" xfId="8" applyBorder="1" applyAlignment="1">
      <alignment vertical="top" wrapText="1"/>
    </xf>
    <xf numFmtId="0" fontId="18" fillId="0" borderId="24" xfId="8" applyFont="1" applyBorder="1" applyAlignment="1">
      <alignment horizontal="center"/>
    </xf>
    <xf numFmtId="0" fontId="68" fillId="0" borderId="24" xfId="23" applyBorder="1"/>
    <xf numFmtId="0" fontId="8" fillId="0" borderId="0" xfId="8" applyFont="1" applyAlignment="1">
      <alignment horizontal="right" vertical="top"/>
    </xf>
    <xf numFmtId="0" fontId="10" fillId="0" borderId="0" xfId="8" applyAlignment="1">
      <alignment horizontal="right" vertical="top" wrapText="1"/>
    </xf>
    <xf numFmtId="0" fontId="8" fillId="10" borderId="71" xfId="8" applyFont="1" applyFill="1" applyBorder="1" applyAlignment="1">
      <alignment horizontal="left" vertical="top"/>
    </xf>
    <xf numFmtId="0" fontId="18" fillId="0" borderId="0" xfId="8" applyFont="1" applyAlignment="1">
      <alignment horizontal="left" indent="1"/>
    </xf>
    <xf numFmtId="0" fontId="18" fillId="0" borderId="0" xfId="8" applyFont="1" applyAlignment="1">
      <alignment vertical="top"/>
    </xf>
    <xf numFmtId="0" fontId="18" fillId="0" borderId="0" xfId="8" applyFont="1"/>
    <xf numFmtId="0" fontId="18" fillId="0" borderId="0" xfId="23" applyFont="1"/>
    <xf numFmtId="0" fontId="10" fillId="0" borderId="0" xfId="8" applyAlignment="1">
      <alignment horizontal="center" vertical="top"/>
    </xf>
    <xf numFmtId="0" fontId="18" fillId="0" borderId="53" xfId="8" applyFont="1" applyBorder="1"/>
    <xf numFmtId="0" fontId="18" fillId="0" borderId="54" xfId="8" applyFont="1" applyBorder="1" applyAlignment="1">
      <alignment vertical="top"/>
    </xf>
    <xf numFmtId="0" fontId="10" fillId="0" borderId="54" xfId="8" applyBorder="1" applyAlignment="1">
      <alignment vertical="top" wrapText="1"/>
    </xf>
    <xf numFmtId="0" fontId="18" fillId="0" borderId="54" xfId="8" applyFont="1" applyBorder="1" applyAlignment="1">
      <alignment horizontal="left" vertical="top" wrapText="1"/>
    </xf>
    <xf numFmtId="0" fontId="10" fillId="0" borderId="54" xfId="8" applyBorder="1" applyAlignment="1">
      <alignment horizontal="right" vertical="top" wrapText="1"/>
    </xf>
    <xf numFmtId="0" fontId="10" fillId="0" borderId="54" xfId="8" applyBorder="1" applyAlignment="1">
      <alignment horizontal="left" vertical="top" wrapText="1"/>
    </xf>
    <xf numFmtId="0" fontId="18" fillId="0" borderId="0" xfId="8" applyFont="1" applyAlignment="1">
      <alignment horizontal="left" vertical="top" wrapText="1"/>
    </xf>
    <xf numFmtId="0" fontId="8" fillId="0" borderId="0" xfId="8" applyFont="1" applyAlignment="1">
      <alignment vertical="top"/>
    </xf>
    <xf numFmtId="0" fontId="18" fillId="0" borderId="48" xfId="8" applyFont="1" applyBorder="1" applyAlignment="1">
      <alignment vertical="top"/>
    </xf>
    <xf numFmtId="0" fontId="10" fillId="0" borderId="48" xfId="8" applyBorder="1" applyAlignment="1">
      <alignment vertical="top" wrapText="1"/>
    </xf>
    <xf numFmtId="0" fontId="18" fillId="0" borderId="48" xfId="8" applyFont="1" applyBorder="1" applyAlignment="1">
      <alignment horizontal="left" vertical="top" wrapText="1"/>
    </xf>
    <xf numFmtId="0" fontId="10" fillId="0" borderId="48" xfId="8" applyBorder="1" applyAlignment="1">
      <alignment horizontal="right" vertical="top" wrapText="1"/>
    </xf>
    <xf numFmtId="0" fontId="10" fillId="0" borderId="48" xfId="8" applyBorder="1" applyAlignment="1">
      <alignment horizontal="left" vertical="top" wrapText="1"/>
    </xf>
    <xf numFmtId="38" fontId="23" fillId="13" borderId="1" xfId="0" applyNumberFormat="1" applyFont="1" applyFill="1" applyBorder="1" applyAlignment="1">
      <alignment horizontal="center"/>
    </xf>
    <xf numFmtId="0" fontId="10" fillId="2" borderId="0" xfId="0" applyFont="1" applyFill="1"/>
    <xf numFmtId="0" fontId="62" fillId="2" borderId="0" xfId="0" applyFont="1" applyFill="1"/>
    <xf numFmtId="0" fontId="23" fillId="0" borderId="0" xfId="0" applyFont="1" applyAlignment="1">
      <alignment horizontal="left"/>
    </xf>
    <xf numFmtId="164" fontId="10" fillId="2" borderId="0" xfId="1" applyNumberFormat="1" applyFont="1" applyFill="1" applyBorder="1" applyProtection="1"/>
    <xf numFmtId="6" fontId="39" fillId="15" borderId="1" xfId="0" applyNumberFormat="1" applyFont="1" applyFill="1" applyBorder="1" applyProtection="1">
      <protection locked="0"/>
    </xf>
    <xf numFmtId="0" fontId="8" fillId="2" borderId="2" xfId="0" applyFont="1" applyFill="1" applyBorder="1" applyAlignment="1">
      <alignment horizontal="center"/>
    </xf>
    <xf numFmtId="0" fontId="8" fillId="2" borderId="2" xfId="0" applyFont="1" applyFill="1" applyBorder="1"/>
    <xf numFmtId="0" fontId="23" fillId="2" borderId="2" xfId="0" applyFont="1" applyFill="1" applyBorder="1"/>
    <xf numFmtId="0" fontId="8" fillId="2" borderId="0" xfId="0" applyFont="1" applyFill="1" applyAlignment="1">
      <alignment horizontal="center"/>
    </xf>
    <xf numFmtId="0" fontId="95" fillId="2" borderId="0" xfId="0" applyFont="1" applyFill="1"/>
    <xf numFmtId="0" fontId="12" fillId="2" borderId="0" xfId="0" applyFont="1" applyFill="1" applyAlignment="1">
      <alignment horizontal="center"/>
    </xf>
    <xf numFmtId="0" fontId="12" fillId="2" borderId="0" xfId="0" applyFont="1" applyFill="1"/>
    <xf numFmtId="0" fontId="95" fillId="2" borderId="0" xfId="0" applyFont="1" applyFill="1" applyAlignment="1">
      <alignment horizontal="right"/>
    </xf>
    <xf numFmtId="0" fontId="16" fillId="2" borderId="81" xfId="0" applyFont="1" applyFill="1" applyBorder="1"/>
    <xf numFmtId="0" fontId="8" fillId="2" borderId="81" xfId="0" applyFont="1" applyFill="1" applyBorder="1" applyAlignment="1">
      <alignment horizontal="center"/>
    </xf>
    <xf numFmtId="0" fontId="10" fillId="2" borderId="81" xfId="0" applyFont="1" applyFill="1" applyBorder="1"/>
    <xf numFmtId="38" fontId="16" fillId="2" borderId="67" xfId="0" applyNumberFormat="1" applyFont="1" applyFill="1" applyBorder="1"/>
    <xf numFmtId="38" fontId="16" fillId="2" borderId="84" xfId="0" applyNumberFormat="1" applyFont="1" applyFill="1" applyBorder="1"/>
    <xf numFmtId="9" fontId="16" fillId="3" borderId="83" xfId="0" applyNumberFormat="1" applyFont="1" applyFill="1" applyBorder="1"/>
    <xf numFmtId="38" fontId="16" fillId="6" borderId="84" xfId="0" applyNumberFormat="1" applyFont="1" applyFill="1" applyBorder="1"/>
    <xf numFmtId="38" fontId="16" fillId="6" borderId="67" xfId="0" applyNumberFormat="1" applyFont="1" applyFill="1" applyBorder="1"/>
    <xf numFmtId="0" fontId="16" fillId="2" borderId="9" xfId="0" applyFont="1" applyFill="1" applyBorder="1"/>
    <xf numFmtId="0" fontId="16" fillId="2" borderId="84" xfId="0" applyFont="1" applyFill="1" applyBorder="1"/>
    <xf numFmtId="0" fontId="10" fillId="2" borderId="67" xfId="0" applyFont="1" applyFill="1" applyBorder="1"/>
    <xf numFmtId="0" fontId="16" fillId="3" borderId="0" xfId="0" applyFont="1" applyFill="1"/>
    <xf numFmtId="0" fontId="8" fillId="2" borderId="84" xfId="0" applyFont="1" applyFill="1" applyBorder="1" applyAlignment="1">
      <alignment horizontal="center"/>
    </xf>
    <xf numFmtId="0" fontId="8" fillId="2" borderId="67" xfId="0" applyFont="1" applyFill="1" applyBorder="1"/>
    <xf numFmtId="9" fontId="16" fillId="3" borderId="67" xfId="0" applyNumberFormat="1" applyFont="1" applyFill="1" applyBorder="1"/>
    <xf numFmtId="38" fontId="23" fillId="6" borderId="84" xfId="0" applyNumberFormat="1" applyFont="1" applyFill="1" applyBorder="1"/>
    <xf numFmtId="38" fontId="23" fillId="6" borderId="67" xfId="0" applyNumberFormat="1" applyFont="1" applyFill="1" applyBorder="1"/>
    <xf numFmtId="0" fontId="16" fillId="2" borderId="67" xfId="0" applyFont="1" applyFill="1" applyBorder="1"/>
    <xf numFmtId="0" fontId="8" fillId="2" borderId="67" xfId="0" applyFont="1" applyFill="1" applyBorder="1" applyAlignment="1">
      <alignment horizontal="center"/>
    </xf>
    <xf numFmtId="9" fontId="16" fillId="2" borderId="67" xfId="0" applyNumberFormat="1" applyFont="1" applyFill="1" applyBorder="1"/>
    <xf numFmtId="0" fontId="10" fillId="2" borderId="81" xfId="0" applyFont="1" applyFill="1" applyBorder="1" applyAlignment="1">
      <alignment horizontal="center"/>
    </xf>
    <xf numFmtId="0" fontId="8" fillId="2" borderId="81" xfId="0" applyFont="1" applyFill="1" applyBorder="1"/>
    <xf numFmtId="0" fontId="16" fillId="3" borderId="83" xfId="0" applyFont="1" applyFill="1" applyBorder="1"/>
    <xf numFmtId="0" fontId="8" fillId="6" borderId="81" xfId="0" applyFont="1" applyFill="1" applyBorder="1"/>
    <xf numFmtId="9" fontId="8" fillId="2" borderId="81" xfId="0" applyNumberFormat="1" applyFont="1" applyFill="1" applyBorder="1" applyAlignment="1">
      <alignment horizontal="center"/>
    </xf>
    <xf numFmtId="40" fontId="23" fillId="6" borderId="84" xfId="0" applyNumberFormat="1" applyFont="1" applyFill="1" applyBorder="1"/>
    <xf numFmtId="40" fontId="23" fillId="6" borderId="67" xfId="0" applyNumberFormat="1" applyFont="1" applyFill="1" applyBorder="1"/>
    <xf numFmtId="38" fontId="16" fillId="19" borderId="81" xfId="0" applyNumberFormat="1" applyFont="1" applyFill="1" applyBorder="1" applyProtection="1">
      <protection locked="0"/>
    </xf>
    <xf numFmtId="9" fontId="8" fillId="4" borderId="81" xfId="0" applyNumberFormat="1" applyFont="1" applyFill="1" applyBorder="1" applyAlignment="1" applyProtection="1">
      <alignment horizontal="center"/>
      <protection locked="0"/>
    </xf>
    <xf numFmtId="0" fontId="1" fillId="2" borderId="0" xfId="10" applyFill="1" applyAlignment="1">
      <alignment vertical="top"/>
    </xf>
    <xf numFmtId="0" fontId="1" fillId="0" borderId="0" xfId="10" applyAlignment="1">
      <alignment vertical="top"/>
    </xf>
    <xf numFmtId="0" fontId="63" fillId="2" borderId="0" xfId="10" applyFont="1" applyFill="1" applyAlignment="1">
      <alignment vertical="top"/>
    </xf>
    <xf numFmtId="0" fontId="21" fillId="2" borderId="0" xfId="10" applyFont="1" applyFill="1" applyAlignment="1">
      <alignment vertical="top"/>
    </xf>
    <xf numFmtId="0" fontId="21" fillId="0" borderId="0" xfId="10" applyFont="1" applyAlignment="1">
      <alignment vertical="top"/>
    </xf>
    <xf numFmtId="0" fontId="21" fillId="2" borderId="0" xfId="10" applyFont="1" applyFill="1" applyAlignment="1">
      <alignment vertical="top" wrapText="1"/>
    </xf>
    <xf numFmtId="0" fontId="25" fillId="0" borderId="0" xfId="10" quotePrefix="1" applyFont="1" applyAlignment="1">
      <alignment horizontal="left" vertical="top"/>
    </xf>
    <xf numFmtId="0" fontId="17" fillId="0" borderId="0" xfId="10" applyFont="1" applyAlignment="1">
      <alignment vertical="top"/>
    </xf>
    <xf numFmtId="0" fontId="25" fillId="2" borderId="0" xfId="10" quotePrefix="1" applyFont="1" applyFill="1" applyAlignment="1">
      <alignment horizontal="left" vertical="top"/>
    </xf>
    <xf numFmtId="0" fontId="25" fillId="2" borderId="0" xfId="10" applyFont="1" applyFill="1" applyAlignment="1">
      <alignment vertical="top"/>
    </xf>
    <xf numFmtId="0" fontId="17" fillId="2" borderId="0" xfId="10" quotePrefix="1" applyFont="1" applyFill="1" applyAlignment="1">
      <alignment vertical="top"/>
    </xf>
    <xf numFmtId="0" fontId="22" fillId="0" borderId="0" xfId="10" applyFont="1" applyAlignment="1">
      <alignment vertical="top"/>
    </xf>
    <xf numFmtId="0" fontId="17" fillId="2" borderId="0" xfId="10" quotePrefix="1" applyFont="1" applyFill="1" applyAlignment="1">
      <alignment horizontal="left" vertical="top"/>
    </xf>
    <xf numFmtId="0" fontId="21" fillId="2" borderId="0" xfId="10" applyFont="1" applyFill="1" applyAlignment="1">
      <alignment horizontal="left" vertical="top"/>
    </xf>
    <xf numFmtId="0" fontId="17" fillId="4" borderId="81" xfId="10" applyFont="1" applyFill="1" applyBorder="1" applyAlignment="1">
      <alignment horizontal="justify" vertical="top" wrapText="1"/>
    </xf>
    <xf numFmtId="0" fontId="21" fillId="0" borderId="0" xfId="10" applyFont="1" applyAlignment="1">
      <alignment horizontal="justify" vertical="top" wrapText="1"/>
    </xf>
    <xf numFmtId="0" fontId="17" fillId="6" borderId="81" xfId="10" applyFont="1" applyFill="1" applyBorder="1" applyAlignment="1">
      <alignment horizontal="justify" vertical="top" wrapText="1"/>
    </xf>
    <xf numFmtId="0" fontId="17" fillId="11" borderId="81" xfId="10" applyFont="1" applyFill="1" applyBorder="1" applyAlignment="1">
      <alignment horizontal="justify" vertical="top" wrapText="1"/>
    </xf>
    <xf numFmtId="0" fontId="21" fillId="3" borderId="81" xfId="10" applyFont="1" applyFill="1" applyBorder="1" applyAlignment="1">
      <alignment horizontal="justify" vertical="top" wrapText="1"/>
    </xf>
    <xf numFmtId="0" fontId="17" fillId="10" borderId="81" xfId="10" applyFont="1" applyFill="1" applyBorder="1" applyAlignment="1">
      <alignment horizontal="justify" vertical="top" wrapText="1"/>
    </xf>
    <xf numFmtId="0" fontId="17" fillId="0" borderId="0" xfId="10" applyFont="1" applyAlignment="1">
      <alignment horizontal="justify" vertical="top" wrapText="1"/>
    </xf>
    <xf numFmtId="0" fontId="66" fillId="0" borderId="0" xfId="10" applyFont="1" applyAlignment="1">
      <alignment vertical="top"/>
    </xf>
    <xf numFmtId="0" fontId="1" fillId="2" borderId="0" xfId="10" applyFill="1" applyAlignment="1">
      <alignment horizontal="left" vertical="top"/>
    </xf>
    <xf numFmtId="38" fontId="16" fillId="2" borderId="22" xfId="0" applyNumberFormat="1" applyFont="1" applyFill="1" applyBorder="1" applyProtection="1">
      <protection locked="0"/>
    </xf>
    <xf numFmtId="38" fontId="23" fillId="13" borderId="1" xfId="0" applyNumberFormat="1" applyFont="1" applyFill="1" applyBorder="1" applyAlignment="1" applyProtection="1">
      <alignment horizontal="center" vertical="center"/>
      <protection locked="0"/>
    </xf>
    <xf numFmtId="0" fontId="6" fillId="2" borderId="0" xfId="0" applyFont="1" applyFill="1" applyAlignment="1">
      <alignment wrapText="1"/>
    </xf>
    <xf numFmtId="6" fontId="16" fillId="5" borderId="1" xfId="0" applyNumberFormat="1" applyFont="1" applyFill="1" applyBorder="1" applyAlignment="1" applyProtection="1">
      <alignment horizontal="right" vertical="center"/>
      <protection locked="0"/>
    </xf>
    <xf numFmtId="0" fontId="16" fillId="4" borderId="1" xfId="0" applyFont="1" applyFill="1" applyBorder="1" applyAlignment="1" applyProtection="1">
      <alignment vertical="center"/>
      <protection locked="0"/>
    </xf>
    <xf numFmtId="0" fontId="16" fillId="4" borderId="1" xfId="0" applyFont="1" applyFill="1" applyBorder="1" applyAlignment="1" applyProtection="1">
      <alignment horizontal="right" vertical="center"/>
      <protection locked="0"/>
    </xf>
    <xf numFmtId="164" fontId="16" fillId="4" borderId="1" xfId="0" applyNumberFormat="1" applyFont="1" applyFill="1" applyBorder="1" applyAlignment="1" applyProtection="1">
      <alignment horizontal="right" vertical="center"/>
      <protection locked="0"/>
    </xf>
    <xf numFmtId="10" fontId="16" fillId="4" borderId="1" xfId="2" applyNumberFormat="1" applyFont="1" applyFill="1" applyBorder="1" applyAlignment="1" applyProtection="1">
      <alignment horizontal="right" vertical="center"/>
      <protection locked="0"/>
    </xf>
    <xf numFmtId="164" fontId="16" fillId="4" borderId="1" xfId="0" applyNumberFormat="1" applyFont="1" applyFill="1" applyBorder="1" applyAlignment="1" applyProtection="1">
      <alignment vertical="center"/>
      <protection locked="0"/>
    </xf>
    <xf numFmtId="164" fontId="16" fillId="4" borderId="1" xfId="7" applyNumberFormat="1" applyFont="1" applyFill="1" applyBorder="1" applyAlignment="1" applyProtection="1">
      <alignment vertical="center"/>
      <protection locked="0"/>
    </xf>
    <xf numFmtId="38" fontId="16" fillId="4" borderId="1" xfId="0" applyNumberFormat="1" applyFont="1" applyFill="1" applyBorder="1" applyAlignment="1" applyProtection="1">
      <alignment horizontal="right" vertical="center"/>
      <protection locked="0"/>
    </xf>
    <xf numFmtId="164" fontId="16" fillId="4" borderId="1" xfId="2" applyNumberFormat="1" applyFont="1" applyFill="1" applyBorder="1" applyAlignment="1" applyProtection="1">
      <alignment horizontal="right" vertical="center"/>
      <protection locked="0"/>
    </xf>
    <xf numFmtId="2" fontId="16" fillId="4" borderId="1" xfId="2" applyNumberFormat="1" applyFont="1" applyFill="1" applyBorder="1" applyAlignment="1" applyProtection="1">
      <alignment horizontal="right" vertical="center"/>
      <protection locked="0"/>
    </xf>
    <xf numFmtId="0" fontId="16" fillId="10" borderId="67" xfId="0" applyFont="1" applyFill="1" applyBorder="1" applyAlignment="1" applyProtection="1">
      <alignment horizontal="justify" vertical="center"/>
      <protection locked="0"/>
    </xf>
    <xf numFmtId="0" fontId="16" fillId="10" borderId="25" xfId="0" applyFont="1" applyFill="1" applyBorder="1" applyAlignment="1" applyProtection="1">
      <alignment horizontal="justify" vertical="center"/>
      <protection locked="0"/>
    </xf>
    <xf numFmtId="0" fontId="16" fillId="10" borderId="1" xfId="0" applyFont="1" applyFill="1" applyBorder="1" applyAlignment="1" applyProtection="1">
      <alignment horizontal="justify" vertical="center" wrapText="1"/>
      <protection locked="0"/>
    </xf>
    <xf numFmtId="0" fontId="16" fillId="10" borderId="10" xfId="0" applyFont="1" applyFill="1" applyBorder="1" applyAlignment="1" applyProtection="1">
      <alignment horizontal="justify" vertical="center" wrapText="1"/>
      <protection locked="0"/>
    </xf>
    <xf numFmtId="0" fontId="16" fillId="10" borderId="79" xfId="0" applyFont="1" applyFill="1" applyBorder="1" applyAlignment="1" applyProtection="1">
      <alignment horizontal="justify" vertical="center" wrapText="1"/>
      <protection locked="0"/>
    </xf>
    <xf numFmtId="0" fontId="16" fillId="10" borderId="11" xfId="0" applyFont="1" applyFill="1" applyBorder="1" applyAlignment="1" applyProtection="1">
      <alignment horizontal="justify" vertical="center" wrapText="1"/>
      <protection locked="0"/>
    </xf>
    <xf numFmtId="164" fontId="16" fillId="4" borderId="79" xfId="1" applyNumberFormat="1" applyFont="1" applyFill="1" applyBorder="1" applyAlignment="1" applyProtection="1">
      <alignment vertical="center"/>
      <protection locked="0"/>
    </xf>
    <xf numFmtId="167" fontId="16" fillId="6" borderId="79" xfId="0" applyNumberFormat="1" applyFont="1" applyFill="1" applyBorder="1" applyAlignment="1">
      <alignment vertical="center"/>
    </xf>
    <xf numFmtId="9" fontId="23" fillId="8" borderId="79" xfId="2" applyFont="1" applyFill="1" applyBorder="1" applyAlignment="1" applyProtection="1">
      <alignment vertical="center"/>
    </xf>
    <xf numFmtId="164" fontId="23" fillId="8" borderId="79" xfId="0" applyNumberFormat="1" applyFont="1" applyFill="1" applyBorder="1" applyAlignment="1">
      <alignment vertical="center"/>
    </xf>
    <xf numFmtId="167" fontId="16" fillId="8" borderId="79" xfId="0" applyNumberFormat="1" applyFont="1" applyFill="1" applyBorder="1" applyAlignment="1">
      <alignment vertical="center"/>
    </xf>
    <xf numFmtId="0" fontId="23" fillId="2" borderId="1" xfId="0" applyFont="1" applyFill="1" applyBorder="1" applyAlignment="1">
      <alignment horizontal="left" vertical="center"/>
    </xf>
    <xf numFmtId="0" fontId="23" fillId="2" borderId="1" xfId="0" applyFont="1" applyFill="1" applyBorder="1" applyAlignment="1">
      <alignment horizontal="right" vertical="center"/>
    </xf>
    <xf numFmtId="0" fontId="23" fillId="2" borderId="1" xfId="0" applyFont="1" applyFill="1" applyBorder="1" applyAlignment="1">
      <alignment horizontal="right" vertical="center" wrapText="1"/>
    </xf>
    <xf numFmtId="0" fontId="23" fillId="2" borderId="1" xfId="0" applyFont="1" applyFill="1" applyBorder="1" applyAlignment="1">
      <alignment vertical="center"/>
    </xf>
    <xf numFmtId="0" fontId="23" fillId="2" borderId="1" xfId="0" applyFont="1" applyFill="1" applyBorder="1" applyAlignment="1">
      <alignment horizontal="left" vertical="center" wrapText="1"/>
    </xf>
    <xf numFmtId="0" fontId="16" fillId="3" borderId="1" xfId="0" applyFont="1" applyFill="1" applyBorder="1" applyAlignment="1">
      <alignment vertical="center"/>
    </xf>
    <xf numFmtId="9" fontId="23" fillId="0" borderId="5" xfId="2" applyFont="1" applyFill="1" applyBorder="1" applyAlignment="1" applyProtection="1">
      <alignment vertical="center"/>
    </xf>
    <xf numFmtId="0" fontId="23" fillId="2" borderId="71" xfId="0" quotePrefix="1" applyFont="1" applyFill="1" applyBorder="1" applyAlignment="1">
      <alignment horizontal="center" vertical="center" wrapText="1"/>
    </xf>
    <xf numFmtId="0" fontId="23" fillId="2" borderId="71" xfId="0" applyFont="1" applyFill="1" applyBorder="1" applyAlignment="1">
      <alignment horizontal="center" vertical="center" wrapText="1"/>
    </xf>
    <xf numFmtId="0" fontId="23" fillId="2" borderId="1" xfId="0" applyFont="1" applyFill="1" applyBorder="1" applyAlignment="1">
      <alignment horizontal="left" vertical="top" wrapText="1"/>
    </xf>
    <xf numFmtId="0" fontId="23" fillId="2" borderId="1" xfId="0" applyFont="1" applyFill="1" applyBorder="1" applyAlignment="1">
      <alignment horizontal="right" vertical="top" wrapText="1"/>
    </xf>
    <xf numFmtId="0" fontId="8" fillId="2" borderId="5" xfId="0" applyFont="1" applyFill="1" applyBorder="1" applyAlignment="1">
      <alignment vertical="center"/>
    </xf>
    <xf numFmtId="0" fontId="8" fillId="2" borderId="28" xfId="0" applyFont="1" applyFill="1" applyBorder="1" applyAlignment="1">
      <alignment horizontal="center" vertical="center"/>
    </xf>
    <xf numFmtId="38" fontId="23" fillId="2" borderId="3" xfId="0" applyNumberFormat="1" applyFont="1" applyFill="1" applyBorder="1" applyAlignment="1">
      <alignment horizontal="center" vertical="center"/>
    </xf>
    <xf numFmtId="38" fontId="23" fillId="2" borderId="1" xfId="0" applyNumberFormat="1" applyFont="1" applyFill="1" applyBorder="1" applyAlignment="1">
      <alignment horizontal="center" vertical="center"/>
    </xf>
    <xf numFmtId="0" fontId="23" fillId="0" borderId="1" xfId="0" applyFont="1" applyBorder="1" applyAlignment="1">
      <alignment horizontal="left" vertical="center"/>
    </xf>
    <xf numFmtId="0" fontId="23" fillId="2" borderId="1" xfId="0" applyFont="1" applyFill="1" applyBorder="1" applyAlignment="1">
      <alignment horizontal="left" vertical="top"/>
    </xf>
    <xf numFmtId="0" fontId="8" fillId="11" borderId="71" xfId="27" applyFont="1" applyFill="1" applyBorder="1" applyAlignment="1" applyProtection="1">
      <alignment horizontal="center"/>
      <protection locked="0"/>
    </xf>
    <xf numFmtId="1" fontId="23" fillId="4" borderId="79" xfId="1" applyNumberFormat="1" applyFont="1" applyFill="1" applyBorder="1" applyAlignment="1" applyProtection="1">
      <alignment horizontal="center"/>
      <protection locked="0"/>
    </xf>
    <xf numFmtId="14" fontId="8" fillId="7" borderId="81" xfId="8" applyNumberFormat="1" applyFont="1" applyFill="1" applyBorder="1" applyAlignment="1" applyProtection="1">
      <alignment horizontal="center"/>
      <protection locked="0"/>
    </xf>
    <xf numFmtId="0" fontId="8" fillId="11" borderId="81" xfId="8" applyFont="1" applyFill="1" applyBorder="1" applyAlignment="1" applyProtection="1">
      <alignment horizontal="center"/>
      <protection locked="0"/>
    </xf>
    <xf numFmtId="6" fontId="16" fillId="5" borderId="1" xfId="0" applyNumberFormat="1" applyFont="1" applyFill="1" applyBorder="1" applyAlignment="1">
      <alignment horizontal="right" vertical="center"/>
    </xf>
    <xf numFmtId="0" fontId="99" fillId="0" borderId="0" xfId="5" applyFont="1" applyAlignment="1">
      <alignment horizontal="center"/>
    </xf>
    <xf numFmtId="0" fontId="100" fillId="0" borderId="0" xfId="5" applyFont="1" applyAlignment="1">
      <alignment horizontal="center"/>
    </xf>
    <xf numFmtId="0" fontId="53" fillId="0" borderId="19" xfId="5" applyFont="1" applyBorder="1"/>
    <xf numFmtId="9" fontId="21" fillId="2" borderId="19" xfId="0" applyNumberFormat="1" applyFont="1" applyFill="1" applyBorder="1" applyAlignment="1">
      <alignment horizontal="right"/>
    </xf>
    <xf numFmtId="1" fontId="22" fillId="2" borderId="27" xfId="0" applyNumberFormat="1" applyFont="1" applyFill="1" applyBorder="1" applyAlignment="1">
      <alignment horizontal="center"/>
    </xf>
    <xf numFmtId="1" fontId="22" fillId="2" borderId="26" xfId="0" applyNumberFormat="1" applyFont="1" applyFill="1" applyBorder="1" applyAlignment="1">
      <alignment horizontal="center"/>
    </xf>
    <xf numFmtId="1" fontId="5" fillId="10" borderId="10" xfId="0" applyNumberFormat="1" applyFont="1" applyFill="1" applyBorder="1" applyAlignment="1">
      <alignment horizontal="center"/>
    </xf>
    <xf numFmtId="1" fontId="22" fillId="2" borderId="49" xfId="0" applyNumberFormat="1" applyFont="1" applyFill="1" applyBorder="1" applyAlignment="1">
      <alignment horizontal="center"/>
    </xf>
    <xf numFmtId="1" fontId="85" fillId="0" borderId="31" xfId="5" applyNumberFormat="1" applyFont="1" applyBorder="1" applyAlignment="1">
      <alignment horizontal="center"/>
    </xf>
    <xf numFmtId="1" fontId="85" fillId="0" borderId="29" xfId="5" applyNumberFormat="1" applyFont="1" applyBorder="1" applyAlignment="1">
      <alignment horizontal="center"/>
    </xf>
    <xf numFmtId="1" fontId="17" fillId="0" borderId="0" xfId="23" applyNumberFormat="1" applyFont="1"/>
    <xf numFmtId="0" fontId="22" fillId="11" borderId="33" xfId="23" applyFont="1" applyFill="1" applyBorder="1" applyAlignment="1" applyProtection="1">
      <alignment horizontal="center"/>
      <protection locked="0"/>
    </xf>
    <xf numFmtId="1" fontId="22" fillId="7" borderId="33" xfId="23" applyNumberFormat="1" applyFont="1" applyFill="1" applyBorder="1" applyAlignment="1" applyProtection="1">
      <alignment horizontal="center"/>
      <protection locked="0"/>
    </xf>
    <xf numFmtId="0" fontId="53" fillId="0" borderId="0" xfId="5" applyFont="1" applyAlignment="1">
      <alignment horizontal="right"/>
    </xf>
    <xf numFmtId="176" fontId="21" fillId="2" borderId="0" xfId="0" applyNumberFormat="1" applyFont="1" applyFill="1" applyAlignment="1">
      <alignment horizontal="center"/>
    </xf>
    <xf numFmtId="0" fontId="61" fillId="18" borderId="0" xfId="5" applyFont="1" applyFill="1"/>
    <xf numFmtId="0" fontId="61" fillId="0" borderId="0" xfId="5" applyFont="1"/>
    <xf numFmtId="0" fontId="101" fillId="0" borderId="0" xfId="0" applyFont="1"/>
    <xf numFmtId="0" fontId="104" fillId="0" borderId="0" xfId="0" applyFont="1"/>
    <xf numFmtId="0" fontId="105" fillId="0" borderId="0" xfId="0" applyFont="1"/>
    <xf numFmtId="0" fontId="41" fillId="2" borderId="106" xfId="5" applyFont="1" applyFill="1" applyBorder="1" applyAlignment="1">
      <alignment horizontal="right"/>
    </xf>
    <xf numFmtId="0" fontId="42" fillId="0" borderId="0" xfId="5" applyFont="1" applyAlignment="1">
      <alignment horizontal="right"/>
    </xf>
    <xf numFmtId="0" fontId="41" fillId="2" borderId="105" xfId="5" applyFont="1" applyFill="1" applyBorder="1" applyAlignment="1">
      <alignment horizontal="right"/>
    </xf>
    <xf numFmtId="170" fontId="41" fillId="2" borderId="0" xfId="5" applyNumberFormat="1" applyFont="1" applyFill="1" applyAlignment="1">
      <alignment horizontal="right"/>
    </xf>
    <xf numFmtId="0" fontId="0" fillId="0" borderId="0" xfId="0" applyAlignment="1">
      <alignment horizontal="right"/>
    </xf>
    <xf numFmtId="0" fontId="42" fillId="2" borderId="0" xfId="5" applyFont="1" applyFill="1" applyAlignment="1">
      <alignment horizontal="right" vertical="top"/>
    </xf>
    <xf numFmtId="177" fontId="106" fillId="18" borderId="0" xfId="5" applyNumberFormat="1" applyFont="1" applyFill="1" applyAlignment="1">
      <alignment horizontal="right" vertical="top"/>
    </xf>
    <xf numFmtId="9" fontId="5" fillId="2" borderId="108" xfId="0" applyNumberFormat="1" applyFont="1" applyFill="1" applyBorder="1" applyAlignment="1">
      <alignment horizontal="center"/>
    </xf>
    <xf numFmtId="9" fontId="5" fillId="10" borderId="108" xfId="0" applyNumberFormat="1" applyFont="1" applyFill="1" applyBorder="1" applyAlignment="1">
      <alignment horizontal="center"/>
    </xf>
    <xf numFmtId="1" fontId="5" fillId="2" borderId="110" xfId="0" applyNumberFormat="1" applyFont="1" applyFill="1" applyBorder="1" applyAlignment="1">
      <alignment horizontal="center"/>
    </xf>
    <xf numFmtId="1" fontId="5" fillId="2" borderId="109" xfId="0" applyNumberFormat="1" applyFont="1" applyFill="1" applyBorder="1" applyAlignment="1">
      <alignment horizontal="center"/>
    </xf>
    <xf numFmtId="1" fontId="5" fillId="10" borderId="110" xfId="0" applyNumberFormat="1" applyFont="1" applyFill="1" applyBorder="1" applyAlignment="1">
      <alignment horizontal="center"/>
    </xf>
    <xf numFmtId="1" fontId="5" fillId="10" borderId="111" xfId="0" applyNumberFormat="1" applyFont="1" applyFill="1" applyBorder="1" applyAlignment="1">
      <alignment horizontal="center"/>
    </xf>
    <xf numFmtId="1" fontId="5" fillId="10" borderId="109" xfId="0" applyNumberFormat="1" applyFont="1" applyFill="1" applyBorder="1" applyAlignment="1">
      <alignment horizontal="center"/>
    </xf>
    <xf numFmtId="0" fontId="10" fillId="0" borderId="19" xfId="27" applyFont="1" applyBorder="1" applyAlignment="1">
      <alignment horizontal="center"/>
    </xf>
    <xf numFmtId="0" fontId="8" fillId="0" borderId="19" xfId="27" applyFont="1" applyBorder="1" applyAlignment="1">
      <alignment horizontal="right"/>
    </xf>
    <xf numFmtId="0" fontId="42" fillId="0" borderId="19" xfId="5" applyFont="1" applyBorder="1"/>
    <xf numFmtId="167" fontId="10" fillId="0" borderId="19" xfId="27" applyNumberFormat="1" applyFont="1" applyBorder="1" applyAlignment="1">
      <alignment horizontal="center"/>
    </xf>
    <xf numFmtId="9" fontId="5" fillId="2" borderId="0" xfId="0" applyNumberFormat="1" applyFont="1" applyFill="1" applyAlignment="1">
      <alignment horizontal="right"/>
    </xf>
    <xf numFmtId="173" fontId="10" fillId="0" borderId="0" xfId="27" applyNumberFormat="1" applyFont="1" applyAlignment="1">
      <alignment vertical="center"/>
    </xf>
    <xf numFmtId="0" fontId="10" fillId="0" borderId="49" xfId="27" applyFont="1" applyBorder="1" applyAlignment="1">
      <alignment horizontal="center"/>
    </xf>
    <xf numFmtId="0" fontId="10" fillId="0" borderId="19" xfId="27" applyFont="1" applyBorder="1"/>
    <xf numFmtId="0" fontId="108" fillId="2" borderId="0" xfId="0" applyFont="1" applyFill="1"/>
    <xf numFmtId="0" fontId="20" fillId="13" borderId="1" xfId="0" applyFont="1" applyFill="1" applyBorder="1" applyAlignment="1" applyProtection="1">
      <alignment horizontal="center" vertical="center"/>
      <protection locked="0"/>
    </xf>
    <xf numFmtId="9" fontId="8" fillId="0" borderId="7" xfId="27" applyNumberFormat="1" applyFont="1" applyBorder="1" applyAlignment="1">
      <alignment horizontal="center"/>
    </xf>
    <xf numFmtId="0" fontId="10" fillId="0" borderId="112" xfId="27" applyFont="1" applyBorder="1" applyAlignment="1">
      <alignment horizontal="center"/>
    </xf>
    <xf numFmtId="0" fontId="42" fillId="2" borderId="28" xfId="5" applyFont="1" applyFill="1" applyBorder="1" applyAlignment="1">
      <alignment horizontal="center"/>
    </xf>
    <xf numFmtId="0" fontId="78" fillId="3" borderId="112" xfId="5" applyFont="1" applyFill="1" applyBorder="1" applyAlignment="1">
      <alignment horizontal="left"/>
    </xf>
    <xf numFmtId="0" fontId="8" fillId="0" borderId="114" xfId="27" applyFont="1" applyBorder="1" applyAlignment="1">
      <alignment horizontal="center"/>
    </xf>
    <xf numFmtId="6" fontId="10" fillId="0" borderId="113" xfId="27" applyNumberFormat="1" applyFont="1" applyBorder="1" applyAlignment="1">
      <alignment horizontal="right"/>
    </xf>
    <xf numFmtId="0" fontId="78" fillId="3" borderId="115" xfId="5" applyFont="1" applyFill="1" applyBorder="1" applyAlignment="1">
      <alignment horizontal="left"/>
    </xf>
    <xf numFmtId="0" fontId="78" fillId="3" borderId="0" xfId="5" applyFont="1" applyFill="1" applyAlignment="1">
      <alignment horizontal="left"/>
    </xf>
    <xf numFmtId="0" fontId="78" fillId="3" borderId="119" xfId="5" applyFont="1" applyFill="1" applyBorder="1" applyAlignment="1">
      <alignment horizontal="center"/>
    </xf>
    <xf numFmtId="0" fontId="78" fillId="3" borderId="120" xfId="5" applyFont="1" applyFill="1" applyBorder="1" applyAlignment="1">
      <alignment horizontal="center"/>
    </xf>
    <xf numFmtId="0" fontId="28" fillId="0" borderId="0" xfId="0" applyFont="1" applyAlignment="1">
      <alignment horizontal="right"/>
    </xf>
    <xf numFmtId="164" fontId="16" fillId="0" borderId="0" xfId="1" applyNumberFormat="1" applyFont="1" applyFill="1" applyBorder="1" applyProtection="1"/>
    <xf numFmtId="9" fontId="16" fillId="0" borderId="0" xfId="2" applyFont="1" applyFill="1" applyBorder="1" applyProtection="1"/>
    <xf numFmtId="9" fontId="16" fillId="0" borderId="0" xfId="0" applyNumberFormat="1" applyFont="1"/>
    <xf numFmtId="164" fontId="16" fillId="0" borderId="0" xfId="0" applyNumberFormat="1" applyFont="1"/>
    <xf numFmtId="9" fontId="10" fillId="2" borderId="81" xfId="2" applyFont="1" applyFill="1" applyBorder="1"/>
    <xf numFmtId="166" fontId="23" fillId="4" borderId="79" xfId="1" applyNumberFormat="1" applyFont="1" applyFill="1" applyBorder="1" applyAlignment="1" applyProtection="1">
      <alignment horizontal="center"/>
      <protection locked="0"/>
    </xf>
    <xf numFmtId="178" fontId="16" fillId="2" borderId="0" xfId="7" applyNumberFormat="1" applyFont="1" applyFill="1"/>
    <xf numFmtId="0" fontId="10" fillId="0" borderId="24" xfId="8" applyBorder="1" applyAlignment="1">
      <alignment horizontal="right"/>
    </xf>
    <xf numFmtId="0" fontId="22" fillId="8" borderId="84" xfId="5" applyFont="1" applyFill="1" applyBorder="1" applyAlignment="1">
      <alignment horizontal="right"/>
    </xf>
    <xf numFmtId="0" fontId="22" fillId="8" borderId="109" xfId="5" applyFont="1" applyFill="1" applyBorder="1"/>
    <xf numFmtId="0" fontId="17" fillId="10" borderId="108" xfId="27" applyFont="1" applyFill="1" applyBorder="1" applyAlignment="1">
      <alignment horizontal="left" indent="2"/>
    </xf>
    <xf numFmtId="0" fontId="17" fillId="10" borderId="84" xfId="27" applyFont="1" applyFill="1" applyBorder="1" applyAlignment="1">
      <alignment horizontal="right" indent="2"/>
    </xf>
    <xf numFmtId="38" fontId="23" fillId="13" borderId="1" xfId="0" applyNumberFormat="1" applyFont="1" applyFill="1" applyBorder="1" applyAlignment="1" applyProtection="1">
      <alignment horizontal="left"/>
      <protection locked="0"/>
    </xf>
    <xf numFmtId="175" fontId="22" fillId="6" borderId="33" xfId="2" applyNumberFormat="1" applyFont="1" applyFill="1" applyBorder="1" applyAlignment="1" applyProtection="1">
      <alignment horizontal="center"/>
    </xf>
    <xf numFmtId="0" fontId="42" fillId="2" borderId="109" xfId="5" applyFont="1" applyFill="1" applyBorder="1"/>
    <xf numFmtId="179" fontId="42" fillId="2" borderId="109" xfId="1" applyNumberFormat="1" applyFont="1" applyFill="1" applyBorder="1"/>
    <xf numFmtId="178" fontId="42" fillId="2" borderId="109" xfId="7" applyNumberFormat="1" applyFont="1" applyFill="1" applyBorder="1"/>
    <xf numFmtId="178" fontId="10" fillId="0" borderId="116" xfId="7" applyNumberFormat="1" applyFont="1" applyBorder="1" applyAlignment="1">
      <alignment horizontal="right"/>
    </xf>
    <xf numFmtId="8" fontId="10" fillId="0" borderId="113" xfId="27" applyNumberFormat="1" applyFont="1" applyBorder="1" applyAlignment="1">
      <alignment horizontal="right"/>
    </xf>
    <xf numFmtId="0" fontId="56" fillId="0" borderId="0" xfId="23" applyFont="1" applyAlignment="1">
      <alignment vertical="center"/>
    </xf>
    <xf numFmtId="6" fontId="56" fillId="0" borderId="0" xfId="23" applyNumberFormat="1" applyFont="1" applyAlignment="1">
      <alignment vertical="center"/>
    </xf>
    <xf numFmtId="44" fontId="23" fillId="5" borderId="1" xfId="0" applyNumberFormat="1" applyFont="1" applyFill="1" applyBorder="1" applyProtection="1">
      <protection locked="0"/>
    </xf>
    <xf numFmtId="178" fontId="17" fillId="4" borderId="83" xfId="7" applyNumberFormat="1" applyFont="1" applyFill="1" applyBorder="1" applyProtection="1">
      <protection locked="0"/>
    </xf>
    <xf numFmtId="0" fontId="56" fillId="23" borderId="34" xfId="23" applyFont="1" applyFill="1" applyBorder="1" applyAlignment="1">
      <alignment horizontal="center" vertical="center" wrapText="1"/>
    </xf>
    <xf numFmtId="0" fontId="56" fillId="23" borderId="24" xfId="23" applyFont="1" applyFill="1" applyBorder="1" applyAlignment="1">
      <alignment horizontal="center" vertical="center" wrapText="1"/>
    </xf>
    <xf numFmtId="0" fontId="56" fillId="23" borderId="35" xfId="23" applyFont="1" applyFill="1" applyBorder="1" applyAlignment="1">
      <alignment horizontal="center" vertical="center" wrapText="1"/>
    </xf>
    <xf numFmtId="6" fontId="56" fillId="0" borderId="36" xfId="23" applyNumberFormat="1" applyFont="1" applyBorder="1" applyAlignment="1">
      <alignment horizontal="center"/>
    </xf>
    <xf numFmtId="6" fontId="56" fillId="0" borderId="37" xfId="23" applyNumberFormat="1" applyFont="1" applyBorder="1" applyAlignment="1">
      <alignment horizontal="center"/>
    </xf>
    <xf numFmtId="6" fontId="56" fillId="0" borderId="38" xfId="23" applyNumberFormat="1" applyFont="1" applyBorder="1" applyAlignment="1">
      <alignment horizontal="center"/>
    </xf>
    <xf numFmtId="6" fontId="56" fillId="0" borderId="2" xfId="23" applyNumberFormat="1" applyFont="1" applyBorder="1" applyAlignment="1">
      <alignment horizontal="center"/>
    </xf>
    <xf numFmtId="6" fontId="56" fillId="0" borderId="39" xfId="23" applyNumberFormat="1" applyFont="1" applyBorder="1" applyAlignment="1">
      <alignment horizontal="center"/>
    </xf>
    <xf numFmtId="0" fontId="56" fillId="24" borderId="34" xfId="23" applyFont="1" applyFill="1" applyBorder="1" applyAlignment="1">
      <alignment horizontal="center" vertical="center" wrapText="1"/>
    </xf>
    <xf numFmtId="0" fontId="56" fillId="24" borderId="24" xfId="23" applyFont="1" applyFill="1" applyBorder="1" applyAlignment="1">
      <alignment horizontal="center" vertical="center" wrapText="1"/>
    </xf>
    <xf numFmtId="0" fontId="56" fillId="24" borderId="35" xfId="23" applyFont="1" applyFill="1" applyBorder="1" applyAlignment="1">
      <alignment horizontal="center" vertical="center" wrapText="1"/>
    </xf>
    <xf numFmtId="0" fontId="56" fillId="22" borderId="34" xfId="23" applyFont="1" applyFill="1" applyBorder="1" applyAlignment="1">
      <alignment horizontal="center" vertical="center" wrapText="1"/>
    </xf>
    <xf numFmtId="0" fontId="56" fillId="22" borderId="24" xfId="23" applyFont="1" applyFill="1" applyBorder="1" applyAlignment="1">
      <alignment horizontal="center" vertical="center" wrapText="1"/>
    </xf>
    <xf numFmtId="0" fontId="56" fillId="22" borderId="35" xfId="23" applyFont="1" applyFill="1" applyBorder="1" applyAlignment="1">
      <alignment horizontal="center" vertical="center" wrapText="1"/>
    </xf>
    <xf numFmtId="0" fontId="56" fillId="12" borderId="34" xfId="23" applyFont="1" applyFill="1" applyBorder="1" applyAlignment="1">
      <alignment horizontal="center" vertical="center" wrapText="1"/>
    </xf>
    <xf numFmtId="0" fontId="56" fillId="12" borderId="24" xfId="23" applyFont="1" applyFill="1" applyBorder="1" applyAlignment="1">
      <alignment horizontal="center" vertical="center" wrapText="1"/>
    </xf>
    <xf numFmtId="0" fontId="56" fillId="12" borderId="35" xfId="23" applyFont="1" applyFill="1" applyBorder="1" applyAlignment="1">
      <alignment horizontal="center" vertical="center" wrapText="1"/>
    </xf>
    <xf numFmtId="0" fontId="17" fillId="25" borderId="0" xfId="23" applyFont="1" applyFill="1"/>
    <xf numFmtId="0" fontId="8" fillId="11" borderId="109" xfId="8" applyFont="1" applyFill="1" applyBorder="1" applyAlignment="1" applyProtection="1">
      <alignment horizontal="center"/>
      <protection locked="0"/>
    </xf>
    <xf numFmtId="0" fontId="9" fillId="0" borderId="0" xfId="10" applyFont="1" applyAlignment="1">
      <alignment vertical="top"/>
    </xf>
    <xf numFmtId="0" fontId="15" fillId="0" borderId="0" xfId="10" applyFont="1" applyAlignment="1">
      <alignment vertical="center"/>
    </xf>
    <xf numFmtId="0" fontId="64" fillId="0" borderId="0" xfId="10" applyFont="1" applyAlignment="1">
      <alignment vertical="center"/>
    </xf>
    <xf numFmtId="0" fontId="15" fillId="0" borderId="53" xfId="10" applyFont="1" applyBorder="1" applyAlignment="1">
      <alignment vertical="center"/>
    </xf>
    <xf numFmtId="0" fontId="64" fillId="0" borderId="108" xfId="10" applyFont="1" applyBorder="1" applyAlignment="1">
      <alignment vertical="center"/>
    </xf>
    <xf numFmtId="0" fontId="64" fillId="0" borderId="107" xfId="10" applyFont="1" applyBorder="1" applyAlignment="1">
      <alignment vertical="center"/>
    </xf>
    <xf numFmtId="0" fontId="64" fillId="0" borderId="121" xfId="10" applyFont="1" applyBorder="1" applyAlignment="1">
      <alignment vertical="center"/>
    </xf>
    <xf numFmtId="0" fontId="112" fillId="0" borderId="0" xfId="23" applyFont="1"/>
    <xf numFmtId="6" fontId="17" fillId="4" borderId="83" xfId="27" applyNumberFormat="1" applyFont="1" applyFill="1" applyBorder="1" applyProtection="1">
      <protection locked="0"/>
    </xf>
    <xf numFmtId="0" fontId="7" fillId="0" borderId="0" xfId="23" applyFont="1" applyAlignment="1">
      <alignment horizontal="left"/>
    </xf>
    <xf numFmtId="0" fontId="42" fillId="2" borderId="0" xfId="5" applyFont="1" applyFill="1" applyAlignment="1">
      <alignment horizontal="left" vertical="center" wrapText="1"/>
    </xf>
    <xf numFmtId="0" fontId="42" fillId="2" borderId="0" xfId="5" applyFont="1" applyFill="1" applyAlignment="1">
      <alignment horizontal="justify" vertical="center" wrapText="1"/>
    </xf>
    <xf numFmtId="0" fontId="42" fillId="2" borderId="109" xfId="5" applyFont="1" applyFill="1" applyBorder="1" applyAlignment="1">
      <alignment horizontal="center" vertical="center" wrapText="1"/>
    </xf>
    <xf numFmtId="0" fontId="17" fillId="0" borderId="0" xfId="8" applyFont="1" applyAlignment="1" applyProtection="1">
      <alignment horizontal="left" vertical="top" wrapText="1"/>
      <protection locked="0"/>
    </xf>
    <xf numFmtId="0" fontId="9" fillId="0" borderId="0" xfId="10" applyFont="1" applyAlignment="1" applyProtection="1">
      <alignment vertical="top"/>
      <protection hidden="1"/>
    </xf>
    <xf numFmtId="0" fontId="1" fillId="2" borderId="0" xfId="10" applyFill="1" applyAlignment="1" applyProtection="1">
      <alignment vertical="top"/>
      <protection hidden="1"/>
    </xf>
    <xf numFmtId="0" fontId="1" fillId="0" borderId="0" xfId="10" applyAlignment="1" applyProtection="1">
      <alignment vertical="top"/>
      <protection hidden="1"/>
    </xf>
    <xf numFmtId="0" fontId="15" fillId="0" borderId="0" xfId="10" applyFont="1" applyAlignment="1" applyProtection="1">
      <alignment vertical="center"/>
      <protection hidden="1"/>
    </xf>
    <xf numFmtId="0" fontId="63" fillId="2" borderId="0" xfId="10" applyFont="1" applyFill="1" applyAlignment="1" applyProtection="1">
      <alignment vertical="top"/>
      <protection hidden="1"/>
    </xf>
    <xf numFmtId="0" fontId="64" fillId="0" borderId="0" xfId="10" applyFont="1" applyAlignment="1" applyProtection="1">
      <alignment vertical="center"/>
      <protection hidden="1"/>
    </xf>
    <xf numFmtId="0" fontId="10" fillId="0" borderId="0" xfId="8" applyAlignment="1" applyProtection="1">
      <alignment horizontal="left"/>
      <protection hidden="1"/>
    </xf>
    <xf numFmtId="0" fontId="10" fillId="0" borderId="0" xfId="23" applyFont="1" applyAlignment="1" applyProtection="1">
      <alignment horizontal="left"/>
      <protection hidden="1"/>
    </xf>
    <xf numFmtId="0" fontId="8" fillId="0" borderId="0" xfId="8" applyFont="1" applyAlignment="1" applyProtection="1">
      <alignment horizontal="left"/>
      <protection hidden="1"/>
    </xf>
    <xf numFmtId="0" fontId="10" fillId="0" borderId="0" xfId="23" applyFont="1" applyProtection="1">
      <protection hidden="1"/>
    </xf>
    <xf numFmtId="171" fontId="8" fillId="0" borderId="0" xfId="8" applyNumberFormat="1" applyFont="1" applyAlignment="1" applyProtection="1">
      <alignment horizontal="center"/>
      <protection hidden="1"/>
    </xf>
    <xf numFmtId="0" fontId="0" fillId="0" borderId="0" xfId="0" applyProtection="1">
      <protection hidden="1"/>
    </xf>
    <xf numFmtId="0" fontId="18" fillId="0" borderId="0" xfId="8" applyFont="1" applyAlignment="1" applyProtection="1">
      <alignment horizontal="left" vertical="center"/>
      <protection hidden="1"/>
    </xf>
    <xf numFmtId="0" fontId="25" fillId="0" borderId="0" xfId="11" applyFont="1" applyProtection="1">
      <protection hidden="1"/>
    </xf>
    <xf numFmtId="164" fontId="78" fillId="3" borderId="100" xfId="28" applyNumberFormat="1" applyFont="1" applyFill="1" applyBorder="1" applyAlignment="1" applyProtection="1">
      <alignment horizontal="center"/>
      <protection hidden="1"/>
    </xf>
    <xf numFmtId="164" fontId="78" fillId="3" borderId="101" xfId="28" applyNumberFormat="1" applyFont="1" applyFill="1" applyBorder="1" applyAlignment="1" applyProtection="1">
      <alignment horizontal="center"/>
      <protection hidden="1"/>
    </xf>
    <xf numFmtId="164" fontId="78" fillId="3" borderId="102" xfId="28" applyNumberFormat="1" applyFont="1" applyFill="1" applyBorder="1" applyAlignment="1" applyProtection="1">
      <alignment horizontal="center"/>
      <protection hidden="1"/>
    </xf>
    <xf numFmtId="0" fontId="57" fillId="0" borderId="0" xfId="23" applyFont="1" applyAlignment="1" applyProtection="1">
      <alignment horizontal="left"/>
      <protection hidden="1"/>
    </xf>
    <xf numFmtId="0" fontId="10" fillId="25" borderId="0" xfId="8" applyFill="1" applyAlignment="1" applyProtection="1">
      <alignment horizontal="left"/>
      <protection hidden="1"/>
    </xf>
    <xf numFmtId="0" fontId="18" fillId="0" borderId="0" xfId="11" applyFont="1" applyProtection="1">
      <protection hidden="1"/>
    </xf>
    <xf numFmtId="0" fontId="25" fillId="0" borderId="0" xfId="8" applyFont="1" applyAlignment="1" applyProtection="1">
      <alignment horizontal="left"/>
      <protection hidden="1"/>
    </xf>
    <xf numFmtId="0" fontId="17" fillId="0" borderId="0" xfId="24" applyFont="1" applyAlignment="1" applyProtection="1">
      <alignment horizontal="left"/>
      <protection hidden="1"/>
    </xf>
    <xf numFmtId="0" fontId="17" fillId="0" borderId="0" xfId="8" applyFont="1" applyAlignment="1" applyProtection="1">
      <alignment horizontal="left" vertical="center"/>
      <protection hidden="1"/>
    </xf>
    <xf numFmtId="0" fontId="17" fillId="0" borderId="0" xfId="8" applyFont="1" applyAlignment="1" applyProtection="1">
      <alignment horizontal="left"/>
      <protection hidden="1"/>
    </xf>
    <xf numFmtId="0" fontId="8" fillId="0" borderId="0" xfId="8" applyFont="1" applyAlignment="1" applyProtection="1">
      <alignment horizontal="center"/>
      <protection hidden="1"/>
    </xf>
    <xf numFmtId="0" fontId="8" fillId="8" borderId="81" xfId="8" applyFont="1" applyFill="1" applyBorder="1" applyAlignment="1" applyProtection="1">
      <alignment horizontal="center"/>
      <protection hidden="1"/>
    </xf>
    <xf numFmtId="0" fontId="8" fillId="8" borderId="81" xfId="8" applyFont="1" applyFill="1" applyBorder="1" applyAlignment="1" applyProtection="1">
      <alignment horizontal="center" vertical="center"/>
      <protection hidden="1"/>
    </xf>
    <xf numFmtId="164" fontId="78" fillId="0" borderId="0" xfId="28" applyNumberFormat="1" applyFont="1" applyAlignment="1" applyProtection="1">
      <alignment horizontal="left"/>
      <protection hidden="1"/>
    </xf>
    <xf numFmtId="0" fontId="16" fillId="0" borderId="0" xfId="23" applyFont="1" applyAlignment="1" applyProtection="1">
      <alignment horizontal="left"/>
      <protection hidden="1"/>
    </xf>
    <xf numFmtId="0" fontId="8" fillId="0" borderId="81" xfId="8" applyFont="1" applyBorder="1" applyAlignment="1" applyProtection="1">
      <alignment horizontal="left" vertical="center"/>
      <protection hidden="1"/>
    </xf>
    <xf numFmtId="0" fontId="10" fillId="0" borderId="0" xfId="8" applyAlignment="1" applyProtection="1">
      <alignment vertical="center"/>
      <protection hidden="1"/>
    </xf>
    <xf numFmtId="0" fontId="57" fillId="0" borderId="0" xfId="23" quotePrefix="1" applyFont="1" applyAlignment="1" applyProtection="1">
      <alignment horizontal="left"/>
      <protection hidden="1"/>
    </xf>
    <xf numFmtId="0" fontId="12" fillId="0" borderId="0" xfId="8" applyFont="1" applyAlignment="1" applyProtection="1">
      <alignment horizontal="left"/>
      <protection hidden="1"/>
    </xf>
    <xf numFmtId="0" fontId="77" fillId="0" borderId="0" xfId="8" applyFont="1" applyAlignment="1" applyProtection="1">
      <alignment horizontal="left" vertical="top" wrapText="1"/>
      <protection hidden="1"/>
    </xf>
    <xf numFmtId="0" fontId="12" fillId="0" borderId="0" xfId="27" applyFont="1" applyProtection="1">
      <protection hidden="1"/>
    </xf>
    <xf numFmtId="0" fontId="17" fillId="7" borderId="0" xfId="23" applyFont="1" applyFill="1" applyAlignment="1" applyProtection="1">
      <alignment vertical="top"/>
      <protection hidden="1"/>
    </xf>
    <xf numFmtId="0" fontId="47" fillId="7" borderId="0" xfId="23" applyFont="1" applyFill="1" applyAlignment="1" applyProtection="1">
      <alignment vertical="top"/>
      <protection hidden="1"/>
    </xf>
    <xf numFmtId="0" fontId="12" fillId="0" borderId="0" xfId="23" applyFont="1" applyAlignment="1" applyProtection="1">
      <alignment horizontal="left"/>
      <protection hidden="1"/>
    </xf>
    <xf numFmtId="0" fontId="10" fillId="0" borderId="0" xfId="27" applyFont="1" applyProtection="1">
      <protection hidden="1"/>
    </xf>
    <xf numFmtId="0" fontId="8" fillId="0" borderId="74" xfId="8" applyFont="1" applyBorder="1" applyAlignment="1" applyProtection="1">
      <alignment horizontal="left" vertical="center"/>
      <protection hidden="1"/>
    </xf>
    <xf numFmtId="0" fontId="18" fillId="0" borderId="0" xfId="8" applyFont="1" applyAlignment="1" applyProtection="1">
      <alignment vertical="top"/>
      <protection hidden="1"/>
    </xf>
    <xf numFmtId="0" fontId="18" fillId="0" borderId="0" xfId="8" applyFont="1" applyAlignment="1" applyProtection="1">
      <alignment horizontal="left" vertical="top"/>
      <protection hidden="1"/>
    </xf>
    <xf numFmtId="0" fontId="18" fillId="0" borderId="0" xfId="8" applyFont="1" applyProtection="1">
      <protection hidden="1"/>
    </xf>
    <xf numFmtId="0" fontId="18" fillId="0" borderId="0" xfId="8" applyFont="1" applyAlignment="1" applyProtection="1">
      <alignment horizontal="left"/>
      <protection hidden="1"/>
    </xf>
    <xf numFmtId="0" fontId="10" fillId="0" borderId="0" xfId="8" applyAlignment="1" applyProtection="1">
      <alignment vertical="top" wrapText="1"/>
      <protection hidden="1"/>
    </xf>
    <xf numFmtId="0" fontId="10" fillId="0" borderId="0" xfId="8" applyProtection="1">
      <protection hidden="1"/>
    </xf>
    <xf numFmtId="0" fontId="17" fillId="0" borderId="0" xfId="23" applyFont="1" applyAlignment="1" applyProtection="1">
      <alignment vertical="top"/>
      <protection hidden="1"/>
    </xf>
    <xf numFmtId="0" fontId="25" fillId="7" borderId="0" xfId="11" applyFont="1" applyFill="1" applyProtection="1">
      <protection hidden="1"/>
    </xf>
    <xf numFmtId="0" fontId="10" fillId="2" borderId="0" xfId="8" applyFill="1" applyAlignment="1" applyProtection="1">
      <alignment horizontal="right"/>
      <protection hidden="1"/>
    </xf>
    <xf numFmtId="0" fontId="10" fillId="2" borderId="0" xfId="8" applyFill="1" applyProtection="1">
      <protection hidden="1"/>
    </xf>
    <xf numFmtId="14" fontId="10" fillId="7" borderId="81" xfId="8" applyNumberFormat="1" applyFill="1" applyBorder="1" applyProtection="1">
      <protection hidden="1"/>
    </xf>
    <xf numFmtId="0" fontId="18" fillId="0" borderId="0" xfId="26" applyFont="1" applyAlignment="1" applyProtection="1">
      <alignment horizontal="left"/>
      <protection hidden="1"/>
    </xf>
    <xf numFmtId="0" fontId="25" fillId="0" borderId="0" xfId="26" applyFont="1" applyAlignment="1" applyProtection="1">
      <alignment horizontal="left"/>
      <protection hidden="1"/>
    </xf>
    <xf numFmtId="0" fontId="8" fillId="0" borderId="0" xfId="8" applyFont="1" applyAlignment="1" applyProtection="1">
      <alignment horizontal="right" indent="3"/>
      <protection hidden="1"/>
    </xf>
    <xf numFmtId="0" fontId="10" fillId="0" borderId="0" xfId="8" applyAlignment="1" applyProtection="1">
      <alignment horizontal="left" indent="3"/>
      <protection hidden="1"/>
    </xf>
    <xf numFmtId="9" fontId="25" fillId="0" borderId="0" xfId="23" applyNumberFormat="1" applyFont="1" applyAlignment="1" applyProtection="1">
      <alignment horizontal="left"/>
      <protection hidden="1"/>
    </xf>
    <xf numFmtId="0" fontId="70" fillId="0" borderId="0" xfId="8" applyFont="1" applyAlignment="1" applyProtection="1">
      <alignment horizontal="left" vertical="top" wrapText="1"/>
      <protection hidden="1"/>
    </xf>
    <xf numFmtId="0" fontId="68" fillId="0" borderId="0" xfId="23" applyProtection="1">
      <protection hidden="1"/>
    </xf>
    <xf numFmtId="49" fontId="75" fillId="0" borderId="0" xfId="26" applyNumberFormat="1" applyFont="1" applyAlignment="1" applyProtection="1">
      <alignment horizontal="left" wrapText="1"/>
      <protection hidden="1"/>
    </xf>
    <xf numFmtId="0" fontId="9" fillId="0" borderId="0" xfId="23" applyFont="1" applyProtection="1">
      <protection hidden="1"/>
    </xf>
    <xf numFmtId="0" fontId="17" fillId="0" borderId="0" xfId="23" applyFont="1" applyAlignment="1" applyProtection="1">
      <alignment horizontal="left"/>
      <protection hidden="1"/>
    </xf>
    <xf numFmtId="171" fontId="8" fillId="4" borderId="81" xfId="8" applyNumberFormat="1" applyFont="1" applyFill="1" applyBorder="1" applyAlignment="1" applyProtection="1">
      <alignment horizontal="center"/>
      <protection locked="0"/>
    </xf>
    <xf numFmtId="0" fontId="25" fillId="11" borderId="71" xfId="24" applyFont="1" applyFill="1" applyBorder="1" applyAlignment="1" applyProtection="1">
      <alignment horizontal="center" vertical="center"/>
      <protection locked="0"/>
    </xf>
    <xf numFmtId="0" fontId="17" fillId="2" borderId="0" xfId="10" applyFont="1" applyFill="1" applyAlignment="1" applyProtection="1">
      <alignment vertical="top" wrapText="1"/>
      <protection hidden="1"/>
    </xf>
    <xf numFmtId="0" fontId="21" fillId="2" borderId="0" xfId="10" applyFont="1" applyFill="1" applyAlignment="1" applyProtection="1">
      <alignment vertical="top"/>
      <protection hidden="1"/>
    </xf>
    <xf numFmtId="0" fontId="21" fillId="0" borderId="0" xfId="10" applyFont="1" applyAlignment="1" applyProtection="1">
      <alignment vertical="top"/>
      <protection hidden="1"/>
    </xf>
    <xf numFmtId="0" fontId="17" fillId="0" borderId="0" xfId="24" applyFont="1" applyAlignment="1" applyProtection="1">
      <alignment horizontal="center" vertical="center"/>
      <protection hidden="1"/>
    </xf>
    <xf numFmtId="0" fontId="25" fillId="6" borderId="109" xfId="8" applyFont="1" applyFill="1" applyBorder="1" applyAlignment="1" applyProtection="1">
      <alignment horizontal="center"/>
      <protection hidden="1"/>
    </xf>
    <xf numFmtId="0" fontId="8" fillId="0" borderId="0" xfId="8" applyFont="1" applyAlignment="1" applyProtection="1">
      <alignment horizontal="right"/>
      <protection hidden="1"/>
    </xf>
    <xf numFmtId="0" fontId="17" fillId="0" borderId="0" xfId="24" applyFont="1" applyAlignment="1" applyProtection="1">
      <alignment vertical="top" wrapText="1"/>
      <protection hidden="1"/>
    </xf>
    <xf numFmtId="0" fontId="17" fillId="0" borderId="0" xfId="24" applyFont="1" applyAlignment="1" applyProtection="1">
      <alignment horizontal="justify" vertical="top" wrapText="1"/>
      <protection hidden="1"/>
    </xf>
    <xf numFmtId="0" fontId="64" fillId="0" borderId="0" xfId="24" applyFont="1" applyAlignment="1" applyProtection="1">
      <alignment horizontal="right" vertical="top"/>
      <protection hidden="1"/>
    </xf>
    <xf numFmtId="0" fontId="25" fillId="6" borderId="109" xfId="24" applyFont="1" applyFill="1" applyBorder="1" applyAlignment="1" applyProtection="1">
      <alignment horizontal="center"/>
      <protection hidden="1"/>
    </xf>
    <xf numFmtId="0" fontId="17" fillId="0" borderId="0" xfId="24" applyFont="1" applyAlignment="1" applyProtection="1">
      <alignment horizontal="right" vertical="top" wrapText="1"/>
      <protection hidden="1"/>
    </xf>
    <xf numFmtId="0" fontId="17" fillId="26" borderId="0" xfId="24" applyFont="1" applyFill="1" applyAlignment="1" applyProtection="1">
      <alignment horizontal="left"/>
      <protection hidden="1"/>
    </xf>
    <xf numFmtId="0" fontId="25" fillId="0" borderId="0" xfId="24" applyFont="1" applyAlignment="1" applyProtection="1">
      <alignment horizontal="left" vertical="center"/>
      <protection hidden="1"/>
    </xf>
    <xf numFmtId="0" fontId="17" fillId="0" borderId="0" xfId="24" applyFont="1" applyAlignment="1" applyProtection="1">
      <alignment horizontal="left" vertical="center"/>
      <protection hidden="1"/>
    </xf>
    <xf numFmtId="0" fontId="25" fillId="0" borderId="0" xfId="25" applyFont="1" applyAlignment="1" applyProtection="1">
      <alignment horizontal="left" vertical="center"/>
      <protection hidden="1"/>
    </xf>
    <xf numFmtId="0" fontId="25" fillId="0" borderId="0" xfId="25" applyFont="1" applyAlignment="1" applyProtection="1">
      <alignment horizontal="left"/>
      <protection hidden="1"/>
    </xf>
    <xf numFmtId="0" fontId="17" fillId="0" borderId="0" xfId="25" applyFont="1" applyAlignment="1" applyProtection="1">
      <alignment horizontal="left" vertical="center"/>
      <protection hidden="1"/>
    </xf>
    <xf numFmtId="0" fontId="25" fillId="0" borderId="0" xfId="24" applyFont="1" applyAlignment="1" applyProtection="1">
      <alignment horizontal="center" vertical="center"/>
      <protection hidden="1"/>
    </xf>
    <xf numFmtId="0" fontId="47" fillId="0" borderId="0" xfId="25" applyFont="1" applyAlignment="1" applyProtection="1">
      <alignment horizontal="left" vertical="center"/>
      <protection hidden="1"/>
    </xf>
    <xf numFmtId="0" fontId="17" fillId="0" borderId="7" xfId="24" applyFont="1" applyBorder="1" applyAlignment="1" applyProtection="1">
      <alignment vertical="center"/>
      <protection hidden="1"/>
    </xf>
    <xf numFmtId="0" fontId="17" fillId="0" borderId="0" xfId="24" applyFont="1" applyAlignment="1" applyProtection="1">
      <alignment vertical="center" wrapText="1"/>
      <protection hidden="1"/>
    </xf>
    <xf numFmtId="0" fontId="17" fillId="0" borderId="0" xfId="25" applyFont="1" applyAlignment="1" applyProtection="1">
      <alignment horizontal="left"/>
      <protection hidden="1"/>
    </xf>
    <xf numFmtId="0" fontId="17" fillId="0" borderId="0" xfId="25" applyFont="1" applyAlignment="1" applyProtection="1">
      <alignment vertical="center"/>
      <protection hidden="1"/>
    </xf>
    <xf numFmtId="0" fontId="17" fillId="0" borderId="0" xfId="25" applyFont="1" applyAlignment="1" applyProtection="1">
      <alignment horizontal="left" vertical="center" wrapText="1"/>
      <protection hidden="1"/>
    </xf>
    <xf numFmtId="0" fontId="47" fillId="0" borderId="0" xfId="25" applyFont="1" applyAlignment="1" applyProtection="1">
      <alignment vertical="center"/>
      <protection hidden="1"/>
    </xf>
    <xf numFmtId="0" fontId="17" fillId="0" borderId="0" xfId="25" applyFont="1" applyAlignment="1" applyProtection="1">
      <alignment vertical="center" wrapText="1"/>
      <protection hidden="1"/>
    </xf>
    <xf numFmtId="0" fontId="17" fillId="0" borderId="0" xfId="25" applyFont="1" applyAlignment="1" applyProtection="1">
      <alignment wrapText="1"/>
      <protection hidden="1"/>
    </xf>
    <xf numFmtId="0" fontId="0" fillId="0" borderId="0" xfId="0" applyAlignment="1" applyProtection="1">
      <alignment vertical="center"/>
      <protection hidden="1"/>
    </xf>
    <xf numFmtId="0" fontId="25" fillId="11" borderId="71" xfId="24" applyFont="1" applyFill="1" applyBorder="1" applyAlignment="1" applyProtection="1">
      <alignment horizontal="center"/>
      <protection hidden="1"/>
    </xf>
    <xf numFmtId="0" fontId="17" fillId="0" borderId="0" xfId="24" applyFont="1" applyAlignment="1" applyProtection="1">
      <alignment horizontal="left" indent="1"/>
      <protection hidden="1"/>
    </xf>
    <xf numFmtId="0" fontId="37" fillId="0" borderId="0" xfId="23" applyFont="1" applyAlignment="1" applyProtection="1">
      <alignment horizontal="left" indent="1"/>
      <protection hidden="1"/>
    </xf>
    <xf numFmtId="0" fontId="47" fillId="0" borderId="0" xfId="25" applyFont="1" applyAlignment="1" applyProtection="1">
      <alignment horizontal="left" indent="1"/>
      <protection hidden="1"/>
    </xf>
    <xf numFmtId="0" fontId="17" fillId="0" borderId="0" xfId="24" applyFont="1" applyAlignment="1" applyProtection="1">
      <alignment horizontal="left" vertical="top" wrapText="1"/>
      <protection hidden="1"/>
    </xf>
    <xf numFmtId="0" fontId="25" fillId="0" borderId="0" xfId="24" applyFont="1" applyAlignment="1" applyProtection="1">
      <alignment horizontal="center"/>
      <protection hidden="1"/>
    </xf>
    <xf numFmtId="0" fontId="68" fillId="0" borderId="0" xfId="23" applyAlignment="1" applyProtection="1">
      <alignment horizontal="center"/>
      <protection hidden="1"/>
    </xf>
    <xf numFmtId="0" fontId="74" fillId="0" borderId="0" xfId="23" applyFont="1" applyProtection="1">
      <protection hidden="1"/>
    </xf>
    <xf numFmtId="0" fontId="37" fillId="13" borderId="0" xfId="23" applyFont="1" applyFill="1" applyAlignment="1" applyProtection="1">
      <alignment horizontal="center" vertical="center"/>
      <protection hidden="1"/>
    </xf>
    <xf numFmtId="0" fontId="68" fillId="0" borderId="0" xfId="23" applyAlignment="1" applyProtection="1">
      <alignment horizontal="left"/>
      <protection hidden="1"/>
    </xf>
    <xf numFmtId="0" fontId="25" fillId="0" borderId="54" xfId="24" applyFont="1" applyBorder="1" applyAlignment="1" applyProtection="1">
      <alignment horizontal="center"/>
      <protection hidden="1"/>
    </xf>
    <xf numFmtId="0" fontId="68" fillId="0" borderId="0" xfId="23" applyAlignment="1" applyProtection="1">
      <alignment horizontal="left" indent="3"/>
      <protection hidden="1"/>
    </xf>
    <xf numFmtId="0" fontId="17" fillId="2" borderId="0" xfId="24" applyFont="1" applyFill="1" applyAlignment="1" applyProtection="1">
      <alignment horizontal="left"/>
      <protection hidden="1"/>
    </xf>
    <xf numFmtId="0" fontId="66" fillId="2" borderId="0" xfId="24" applyFont="1" applyFill="1" applyAlignment="1" applyProtection="1">
      <alignment horizontal="left"/>
      <protection hidden="1"/>
    </xf>
    <xf numFmtId="0" fontId="25" fillId="2" borderId="0" xfId="24" applyFont="1" applyFill="1" applyAlignment="1" applyProtection="1">
      <alignment horizontal="center"/>
      <protection hidden="1"/>
    </xf>
    <xf numFmtId="0" fontId="25" fillId="2" borderId="0" xfId="25" applyFont="1" applyFill="1" applyAlignment="1" applyProtection="1">
      <alignment horizontal="left"/>
      <protection hidden="1"/>
    </xf>
    <xf numFmtId="0" fontId="65" fillId="2" borderId="0" xfId="24" applyFont="1" applyFill="1" applyAlignment="1" applyProtection="1">
      <alignment horizontal="left" vertical="top"/>
      <protection hidden="1"/>
    </xf>
    <xf numFmtId="0" fontId="25" fillId="2" borderId="0" xfId="24" applyFont="1" applyFill="1" applyAlignment="1" applyProtection="1">
      <alignment horizontal="left" vertical="top"/>
      <protection hidden="1"/>
    </xf>
    <xf numFmtId="0" fontId="25" fillId="2" borderId="0" xfId="24" applyFont="1" applyFill="1" applyAlignment="1" applyProtection="1">
      <alignment horizontal="center" vertical="top"/>
      <protection hidden="1"/>
    </xf>
    <xf numFmtId="0" fontId="17" fillId="2" borderId="0" xfId="24" applyFont="1" applyFill="1" applyAlignment="1" applyProtection="1">
      <alignment wrapText="1"/>
      <protection hidden="1"/>
    </xf>
    <xf numFmtId="0" fontId="25" fillId="0" borderId="0" xfId="25" applyFont="1" applyAlignment="1" applyProtection="1">
      <alignment horizontal="center"/>
      <protection hidden="1"/>
    </xf>
    <xf numFmtId="0" fontId="17" fillId="0" borderId="0" xfId="25" applyFont="1" applyAlignment="1" applyProtection="1">
      <alignment horizontal="center"/>
      <protection hidden="1"/>
    </xf>
    <xf numFmtId="0" fontId="17" fillId="0" borderId="0" xfId="25" applyFont="1" applyProtection="1">
      <protection hidden="1"/>
    </xf>
    <xf numFmtId="0" fontId="17" fillId="2" borderId="0" xfId="24" applyFont="1" applyFill="1" applyAlignment="1" applyProtection="1">
      <alignment vertical="top" wrapText="1"/>
      <protection hidden="1"/>
    </xf>
    <xf numFmtId="0" fontId="17" fillId="2" borderId="0" xfId="24" applyFont="1" applyFill="1" applyProtection="1">
      <protection hidden="1"/>
    </xf>
    <xf numFmtId="0" fontId="17" fillId="2" borderId="0" xfId="25" applyFont="1" applyFill="1" applyAlignment="1" applyProtection="1">
      <alignment horizontal="left"/>
      <protection hidden="1"/>
    </xf>
    <xf numFmtId="0" fontId="17" fillId="2" borderId="0" xfId="25" applyFont="1" applyFill="1" applyProtection="1">
      <protection hidden="1"/>
    </xf>
    <xf numFmtId="0" fontId="17" fillId="2" borderId="0" xfId="24" applyFont="1" applyFill="1" applyAlignment="1" applyProtection="1">
      <alignment vertical="top"/>
      <protection hidden="1"/>
    </xf>
    <xf numFmtId="0" fontId="17" fillId="2" borderId="0" xfId="25" applyFont="1" applyFill="1" applyAlignment="1" applyProtection="1">
      <alignment vertical="top" wrapText="1"/>
      <protection hidden="1"/>
    </xf>
    <xf numFmtId="0" fontId="17" fillId="2" borderId="7" xfId="25" applyFont="1" applyFill="1" applyBorder="1" applyAlignment="1" applyProtection="1">
      <alignment vertical="top"/>
      <protection hidden="1"/>
    </xf>
    <xf numFmtId="0" fontId="17" fillId="2" borderId="0" xfId="25" applyFont="1" applyFill="1" applyAlignment="1" applyProtection="1">
      <alignment vertical="top"/>
      <protection hidden="1"/>
    </xf>
    <xf numFmtId="0" fontId="66" fillId="2" borderId="0" xfId="24" applyFont="1" applyFill="1" applyAlignment="1" applyProtection="1">
      <alignment horizontal="left" vertical="top"/>
      <protection hidden="1"/>
    </xf>
    <xf numFmtId="0" fontId="64" fillId="2" borderId="0" xfId="24" applyFont="1" applyFill="1" applyAlignment="1" applyProtection="1">
      <alignment horizontal="left" vertical="top"/>
      <protection hidden="1"/>
    </xf>
    <xf numFmtId="0" fontId="17" fillId="2" borderId="0" xfId="25" applyFont="1" applyFill="1" applyAlignment="1" applyProtection="1">
      <alignment horizontal="left" vertical="top" wrapText="1"/>
      <protection hidden="1"/>
    </xf>
    <xf numFmtId="0" fontId="17" fillId="2" borderId="0" xfId="24" applyFont="1" applyFill="1" applyAlignment="1" applyProtection="1">
      <alignment horizontal="left" vertical="top" wrapText="1"/>
      <protection hidden="1"/>
    </xf>
    <xf numFmtId="0" fontId="25" fillId="0" borderId="0" xfId="24" applyFont="1" applyAlignment="1" applyProtection="1">
      <alignment horizontal="left" wrapText="1"/>
      <protection hidden="1"/>
    </xf>
    <xf numFmtId="0" fontId="25" fillId="0" borderId="37" xfId="24" applyFont="1" applyBorder="1" applyAlignment="1" applyProtection="1">
      <alignment horizontal="left" wrapText="1"/>
      <protection hidden="1"/>
    </xf>
    <xf numFmtId="0" fontId="17" fillId="0" borderId="37" xfId="24" applyFont="1" applyBorder="1" applyAlignment="1" applyProtection="1">
      <alignment horizontal="left"/>
      <protection hidden="1"/>
    </xf>
    <xf numFmtId="0" fontId="25" fillId="2" borderId="0" xfId="25" applyFont="1" applyFill="1" applyAlignment="1" applyProtection="1">
      <alignment horizontal="left" wrapText="1"/>
      <protection hidden="1"/>
    </xf>
    <xf numFmtId="0" fontId="25" fillId="2" borderId="37" xfId="25" applyFont="1" applyFill="1" applyBorder="1" applyAlignment="1" applyProtection="1">
      <alignment horizontal="left" wrapText="1"/>
      <protection hidden="1"/>
    </xf>
    <xf numFmtId="0" fontId="17" fillId="2" borderId="37" xfId="25" applyFont="1" applyFill="1" applyBorder="1" applyAlignment="1" applyProtection="1">
      <alignment horizontal="left" vertical="top" wrapText="1"/>
      <protection hidden="1"/>
    </xf>
    <xf numFmtId="0" fontId="17" fillId="2" borderId="37" xfId="24" applyFont="1" applyFill="1" applyBorder="1" applyAlignment="1" applyProtection="1">
      <alignment horizontal="left" vertical="top" wrapText="1"/>
      <protection hidden="1"/>
    </xf>
    <xf numFmtId="0" fontId="17" fillId="2" borderId="0" xfId="25" applyFont="1" applyFill="1" applyAlignment="1" applyProtection="1">
      <alignment horizontal="left" wrapText="1"/>
      <protection hidden="1"/>
    </xf>
    <xf numFmtId="0" fontId="17" fillId="2" borderId="37" xfId="25" applyFont="1" applyFill="1" applyBorder="1" applyAlignment="1" applyProtection="1">
      <alignment horizontal="left" wrapText="1"/>
      <protection hidden="1"/>
    </xf>
    <xf numFmtId="0" fontId="17" fillId="2" borderId="37" xfId="24" applyFont="1" applyFill="1" applyBorder="1" applyAlignment="1" applyProtection="1">
      <alignment horizontal="left"/>
      <protection hidden="1"/>
    </xf>
    <xf numFmtId="0" fontId="17" fillId="2" borderId="2" xfId="24" applyFont="1" applyFill="1" applyBorder="1" applyAlignment="1" applyProtection="1">
      <alignment horizontal="left"/>
      <protection hidden="1"/>
    </xf>
    <xf numFmtId="0" fontId="17" fillId="2" borderId="2" xfId="24" applyFont="1" applyFill="1" applyBorder="1" applyAlignment="1" applyProtection="1">
      <alignment horizontal="left" vertical="top" wrapText="1"/>
      <protection hidden="1"/>
    </xf>
    <xf numFmtId="0" fontId="17" fillId="2" borderId="39" xfId="24" applyFont="1" applyFill="1" applyBorder="1" applyAlignment="1" applyProtection="1">
      <alignment horizontal="left" vertical="top" wrapText="1"/>
      <protection hidden="1"/>
    </xf>
    <xf numFmtId="0" fontId="17" fillId="0" borderId="2" xfId="24" applyFont="1" applyBorder="1" applyAlignment="1" applyProtection="1">
      <alignment horizontal="left"/>
      <protection hidden="1"/>
    </xf>
    <xf numFmtId="0" fontId="17" fillId="0" borderId="39" xfId="24" applyFont="1" applyBorder="1" applyAlignment="1" applyProtection="1">
      <alignment horizontal="left"/>
      <protection hidden="1"/>
    </xf>
    <xf numFmtId="0" fontId="4" fillId="0" borderId="0" xfId="23" applyFont="1" applyAlignment="1" applyProtection="1">
      <alignment horizontal="center" vertical="center"/>
      <protection hidden="1"/>
    </xf>
    <xf numFmtId="0" fontId="4" fillId="0" borderId="0" xfId="23" applyFont="1" applyProtection="1">
      <protection hidden="1"/>
    </xf>
    <xf numFmtId="0" fontId="7" fillId="0" borderId="0" xfId="24" applyFont="1" applyAlignment="1" applyProtection="1">
      <alignment horizontal="center" vertical="center"/>
      <protection hidden="1"/>
    </xf>
    <xf numFmtId="0" fontId="67" fillId="0" borderId="0" xfId="24" applyFont="1" applyAlignment="1" applyProtection="1">
      <alignment horizontal="center" vertical="center" wrapText="1"/>
      <protection hidden="1"/>
    </xf>
    <xf numFmtId="0" fontId="73" fillId="0" borderId="0" xfId="24" applyFont="1" applyAlignment="1" applyProtection="1">
      <alignment horizontal="center" vertical="center" wrapText="1"/>
      <protection hidden="1"/>
    </xf>
    <xf numFmtId="0" fontId="25" fillId="0" borderId="0" xfId="24" applyFont="1" applyAlignment="1" applyProtection="1">
      <alignment horizontal="center" vertical="center" wrapText="1"/>
      <protection hidden="1"/>
    </xf>
    <xf numFmtId="0" fontId="17" fillId="2" borderId="0" xfId="24" applyFont="1" applyFill="1" applyAlignment="1" applyProtection="1">
      <alignment horizontal="center" vertical="center"/>
      <protection hidden="1"/>
    </xf>
    <xf numFmtId="0" fontId="17" fillId="2" borderId="2" xfId="24" applyFont="1" applyFill="1" applyBorder="1" applyAlignment="1" applyProtection="1">
      <alignment horizontal="center" vertical="center"/>
      <protection hidden="1"/>
    </xf>
    <xf numFmtId="0" fontId="17" fillId="0" borderId="2" xfId="24" applyFont="1" applyBorder="1" applyAlignment="1" applyProtection="1">
      <alignment horizontal="center" vertical="center"/>
      <protection hidden="1"/>
    </xf>
    <xf numFmtId="0" fontId="25" fillId="16" borderId="0" xfId="24" applyFont="1" applyFill="1" applyAlignment="1" applyProtection="1">
      <alignment vertical="center"/>
      <protection hidden="1"/>
    </xf>
    <xf numFmtId="0" fontId="17" fillId="16" borderId="0" xfId="24" applyFont="1" applyFill="1" applyAlignment="1" applyProtection="1">
      <alignment horizontal="left" vertical="center"/>
      <protection hidden="1"/>
    </xf>
    <xf numFmtId="0" fontId="25" fillId="0" borderId="0" xfId="24" applyFont="1" applyAlignment="1" applyProtection="1">
      <alignment horizontal="left"/>
      <protection hidden="1"/>
    </xf>
    <xf numFmtId="0" fontId="72" fillId="17" borderId="0" xfId="23" applyFont="1" applyFill="1" applyProtection="1">
      <protection hidden="1"/>
    </xf>
    <xf numFmtId="0" fontId="2" fillId="17" borderId="0" xfId="8" applyFont="1" applyFill="1" applyProtection="1">
      <protection hidden="1"/>
    </xf>
    <xf numFmtId="0" fontId="56" fillId="17" borderId="0" xfId="23" applyFont="1" applyFill="1" applyProtection="1">
      <protection hidden="1"/>
    </xf>
    <xf numFmtId="0" fontId="4" fillId="17" borderId="0" xfId="23" applyFont="1" applyFill="1" applyProtection="1">
      <protection hidden="1"/>
    </xf>
    <xf numFmtId="0" fontId="93" fillId="0" borderId="0" xfId="23" applyFont="1" applyProtection="1">
      <protection hidden="1"/>
    </xf>
    <xf numFmtId="0" fontId="25" fillId="0" borderId="0" xfId="8" applyFont="1" applyProtection="1">
      <protection hidden="1"/>
    </xf>
    <xf numFmtId="0" fontId="10" fillId="0" borderId="2" xfId="8" applyBorder="1" applyProtection="1">
      <protection hidden="1"/>
    </xf>
    <xf numFmtId="0" fontId="10" fillId="0" borderId="2" xfId="8" applyBorder="1" applyAlignment="1" applyProtection="1">
      <alignment wrapText="1"/>
      <protection hidden="1"/>
    </xf>
    <xf numFmtId="0" fontId="10" fillId="0" borderId="2" xfId="8" applyBorder="1" applyAlignment="1" applyProtection="1">
      <alignment horizontal="right" wrapText="1"/>
      <protection hidden="1"/>
    </xf>
    <xf numFmtId="0" fontId="10" fillId="0" borderId="2" xfId="8" applyBorder="1" applyAlignment="1" applyProtection="1">
      <alignment horizontal="left" wrapText="1"/>
      <protection hidden="1"/>
    </xf>
    <xf numFmtId="0" fontId="10" fillId="0" borderId="0" xfId="8" applyAlignment="1" applyProtection="1">
      <alignment horizontal="left" wrapText="1"/>
      <protection hidden="1"/>
    </xf>
    <xf numFmtId="0" fontId="56" fillId="17" borderId="0" xfId="8" applyFont="1" applyFill="1" applyProtection="1">
      <protection hidden="1"/>
    </xf>
    <xf numFmtId="0" fontId="17" fillId="2" borderId="0" xfId="8" applyFont="1" applyFill="1" applyAlignment="1" applyProtection="1">
      <alignment horizontal="right"/>
      <protection hidden="1"/>
    </xf>
    <xf numFmtId="0" fontId="17" fillId="0" borderId="0" xfId="8" applyFont="1" applyProtection="1">
      <protection hidden="1"/>
    </xf>
    <xf numFmtId="0" fontId="17" fillId="0" borderId="0" xfId="8" applyFont="1" applyAlignment="1" applyProtection="1">
      <alignment horizontal="right"/>
      <protection hidden="1"/>
    </xf>
    <xf numFmtId="0" fontId="10" fillId="12" borderId="0" xfId="8" applyFill="1" applyProtection="1">
      <protection hidden="1"/>
    </xf>
    <xf numFmtId="0" fontId="25" fillId="2" borderId="0" xfId="8" applyFont="1" applyFill="1" applyProtection="1">
      <protection hidden="1"/>
    </xf>
    <xf numFmtId="0" fontId="110" fillId="2" borderId="0" xfId="8" applyFont="1" applyFill="1" applyProtection="1">
      <protection hidden="1"/>
    </xf>
    <xf numFmtId="0" fontId="17" fillId="0" borderId="0" xfId="23" applyFont="1" applyAlignment="1" applyProtection="1">
      <alignment horizontal="right"/>
      <protection hidden="1"/>
    </xf>
    <xf numFmtId="0" fontId="68" fillId="2" borderId="0" xfId="23" applyFill="1" applyProtection="1">
      <protection hidden="1"/>
    </xf>
    <xf numFmtId="0" fontId="25" fillId="2" borderId="0" xfId="8" applyFont="1" applyFill="1" applyAlignment="1" applyProtection="1">
      <alignment horizontal="left" vertical="top"/>
      <protection hidden="1"/>
    </xf>
    <xf numFmtId="0" fontId="25" fillId="2" borderId="0" xfId="8" applyFont="1" applyFill="1" applyAlignment="1" applyProtection="1">
      <alignment horizontal="right" vertical="top"/>
      <protection hidden="1"/>
    </xf>
    <xf numFmtId="0" fontId="27" fillId="0" borderId="0" xfId="23" applyFont="1" applyAlignment="1" applyProtection="1">
      <alignment horizontal="left" vertical="center"/>
      <protection hidden="1"/>
    </xf>
    <xf numFmtId="0" fontId="27" fillId="0" borderId="0" xfId="23" applyFont="1" applyAlignment="1" applyProtection="1">
      <alignment horizontal="center" vertical="center"/>
      <protection hidden="1"/>
    </xf>
    <xf numFmtId="0" fontId="17" fillId="0" borderId="0" xfId="23" applyFont="1" applyProtection="1">
      <protection hidden="1"/>
    </xf>
    <xf numFmtId="0" fontId="25" fillId="0" borderId="0" xfId="23" applyFont="1" applyAlignment="1" applyProtection="1">
      <alignment horizontal="left"/>
      <protection hidden="1"/>
    </xf>
    <xf numFmtId="0" fontId="64" fillId="0" borderId="0" xfId="23" applyFont="1" applyAlignment="1" applyProtection="1">
      <alignment horizontal="left" vertical="top" wrapText="1"/>
      <protection hidden="1"/>
    </xf>
    <xf numFmtId="0" fontId="17" fillId="0" borderId="0" xfId="23" applyFont="1" applyAlignment="1" applyProtection="1">
      <alignment horizontal="left" vertical="center" wrapText="1"/>
      <protection hidden="1"/>
    </xf>
    <xf numFmtId="0" fontId="64" fillId="0" borderId="0" xfId="23" applyFont="1" applyAlignment="1" applyProtection="1">
      <alignment horizontal="left" vertical="center" wrapText="1"/>
      <protection hidden="1"/>
    </xf>
    <xf numFmtId="0" fontId="17" fillId="0" borderId="0" xfId="23" applyFont="1" applyAlignment="1" applyProtection="1">
      <alignment horizontal="center" vertical="center" wrapText="1"/>
      <protection hidden="1"/>
    </xf>
    <xf numFmtId="0" fontId="64" fillId="0" borderId="0" xfId="8" applyFont="1" applyProtection="1">
      <protection hidden="1"/>
    </xf>
    <xf numFmtId="0" fontId="17" fillId="11" borderId="109" xfId="23" applyFont="1" applyFill="1" applyBorder="1" applyAlignment="1" applyProtection="1">
      <alignment horizontal="center" vertical="center" wrapText="1"/>
      <protection locked="0"/>
    </xf>
    <xf numFmtId="0" fontId="10" fillId="11" borderId="109" xfId="8" applyFill="1" applyBorder="1" applyAlignment="1" applyProtection="1">
      <alignment horizontal="center" vertical="center"/>
      <protection locked="0"/>
    </xf>
    <xf numFmtId="0" fontId="17" fillId="4" borderId="109" xfId="23" applyFont="1" applyFill="1" applyBorder="1" applyAlignment="1" applyProtection="1">
      <alignment horizontal="center" vertical="center"/>
      <protection locked="0"/>
    </xf>
    <xf numFmtId="0" fontId="4" fillId="11" borderId="109" xfId="23" applyFont="1" applyFill="1" applyBorder="1" applyAlignment="1" applyProtection="1">
      <alignment horizontal="center" vertical="center"/>
      <protection locked="0"/>
    </xf>
    <xf numFmtId="0" fontId="17" fillId="2" borderId="0" xfId="10" applyFont="1" applyFill="1" applyAlignment="1">
      <alignment horizontal="justify" vertical="top" wrapText="1"/>
    </xf>
    <xf numFmtId="0" fontId="21" fillId="2" borderId="0" xfId="10" applyFont="1" applyFill="1" applyAlignment="1">
      <alignment horizontal="justify" vertical="top" wrapText="1"/>
    </xf>
    <xf numFmtId="0" fontId="9" fillId="2" borderId="0" xfId="10" quotePrefix="1" applyFont="1" applyFill="1" applyAlignment="1">
      <alignment horizontal="center" vertical="top"/>
    </xf>
    <xf numFmtId="0" fontId="25" fillId="0" borderId="0" xfId="10" applyFont="1" applyAlignment="1">
      <alignment vertical="top" wrapText="1"/>
    </xf>
    <xf numFmtId="0" fontId="17" fillId="0" borderId="0" xfId="10" applyFont="1" applyAlignment="1">
      <alignment horizontal="justify" vertical="top" wrapText="1"/>
    </xf>
    <xf numFmtId="0" fontId="9" fillId="0" borderId="0" xfId="10" applyFont="1" applyAlignment="1">
      <alignment horizontal="left" vertical="top"/>
    </xf>
    <xf numFmtId="0" fontId="15" fillId="0" borderId="0" xfId="10" applyFont="1" applyAlignment="1">
      <alignment horizontal="center" vertical="center"/>
    </xf>
    <xf numFmtId="0" fontId="64" fillId="0" borderId="109" xfId="10" applyFont="1" applyBorder="1" applyAlignment="1">
      <alignment horizontal="center" vertical="center"/>
    </xf>
    <xf numFmtId="0" fontId="17" fillId="16" borderId="96" xfId="10" applyFont="1" applyFill="1" applyBorder="1" applyAlignment="1">
      <alignment horizontal="left" wrapText="1"/>
    </xf>
    <xf numFmtId="0" fontId="17" fillId="16" borderId="53" xfId="10" applyFont="1" applyFill="1" applyBorder="1" applyAlignment="1">
      <alignment horizontal="left" wrapText="1"/>
    </xf>
    <xf numFmtId="0" fontId="17" fillId="16" borderId="70" xfId="10" applyFont="1" applyFill="1" applyBorder="1" applyAlignment="1">
      <alignment horizontal="left" wrapText="1"/>
    </xf>
    <xf numFmtId="0" fontId="17" fillId="16" borderId="80" xfId="24" applyFont="1" applyFill="1" applyBorder="1" applyAlignment="1">
      <alignment horizontal="left" wrapText="1"/>
    </xf>
    <xf numFmtId="0" fontId="17" fillId="16" borderId="54" xfId="24" applyFont="1" applyFill="1" applyBorder="1" applyAlignment="1">
      <alignment horizontal="left" wrapText="1"/>
    </xf>
    <xf numFmtId="0" fontId="17" fillId="16" borderId="72" xfId="24" applyFont="1" applyFill="1" applyBorder="1" applyAlignment="1">
      <alignment horizontal="left" wrapText="1"/>
    </xf>
    <xf numFmtId="0" fontId="17" fillId="16" borderId="7" xfId="24" applyFont="1" applyFill="1" applyBorder="1" applyAlignment="1">
      <alignment horizontal="left" wrapText="1"/>
    </xf>
    <xf numFmtId="0" fontId="17" fillId="16" borderId="0" xfId="24" applyFont="1" applyFill="1" applyAlignment="1">
      <alignment horizontal="left" wrapText="1"/>
    </xf>
    <xf numFmtId="0" fontId="17" fillId="16" borderId="9" xfId="24" applyFont="1" applyFill="1" applyBorder="1" applyAlignment="1">
      <alignment horizontal="left" wrapText="1"/>
    </xf>
    <xf numFmtId="0" fontId="7" fillId="16" borderId="7" xfId="24" applyFont="1" applyFill="1" applyBorder="1" applyAlignment="1">
      <alignment horizontal="center" wrapText="1"/>
    </xf>
    <xf numFmtId="0" fontId="7" fillId="16" borderId="0" xfId="24" applyFont="1" applyFill="1" applyAlignment="1">
      <alignment horizontal="center" wrapText="1"/>
    </xf>
    <xf numFmtId="0" fontId="7" fillId="16" borderId="9" xfId="24" applyFont="1" applyFill="1" applyBorder="1" applyAlignment="1">
      <alignment horizontal="center" wrapText="1"/>
    </xf>
    <xf numFmtId="0" fontId="9" fillId="0" borderId="0" xfId="10" applyFont="1" applyAlignment="1" applyProtection="1">
      <alignment horizontal="left" vertical="top"/>
      <protection hidden="1"/>
    </xf>
    <xf numFmtId="0" fontId="15" fillId="0" borderId="53" xfId="10" applyFont="1" applyBorder="1" applyAlignment="1" applyProtection="1">
      <alignment horizontal="center" vertical="center"/>
      <protection hidden="1"/>
    </xf>
    <xf numFmtId="0" fontId="64" fillId="0" borderId="108" xfId="10" applyFont="1" applyBorder="1" applyAlignment="1" applyProtection="1">
      <alignment horizontal="center" vertical="center"/>
      <protection hidden="1"/>
    </xf>
    <xf numFmtId="0" fontId="64" fillId="0" borderId="107" xfId="10" applyFont="1" applyBorder="1" applyAlignment="1" applyProtection="1">
      <alignment horizontal="center" vertical="center"/>
      <protection hidden="1"/>
    </xf>
    <xf numFmtId="0" fontId="64" fillId="0" borderId="121" xfId="10" applyFont="1" applyBorder="1" applyAlignment="1" applyProtection="1">
      <alignment horizontal="center" vertical="center"/>
      <protection hidden="1"/>
    </xf>
    <xf numFmtId="0" fontId="18" fillId="0" borderId="53" xfId="8" applyFont="1" applyBorder="1" applyAlignment="1" applyProtection="1">
      <alignment horizontal="left" wrapText="1"/>
      <protection hidden="1"/>
    </xf>
    <xf numFmtId="0" fontId="10" fillId="10" borderId="83" xfId="8" applyFill="1" applyBorder="1" applyAlignment="1" applyProtection="1">
      <alignment horizontal="left" vertical="top" wrapText="1"/>
      <protection locked="0"/>
    </xf>
    <xf numFmtId="0" fontId="10" fillId="10" borderId="67" xfId="8" applyFill="1" applyBorder="1" applyAlignment="1" applyProtection="1">
      <alignment horizontal="left" vertical="top" wrapText="1"/>
      <protection locked="0"/>
    </xf>
    <xf numFmtId="0" fontId="10" fillId="10" borderId="84" xfId="8" applyFill="1" applyBorder="1" applyAlignment="1" applyProtection="1">
      <alignment horizontal="left" vertical="top" wrapText="1"/>
      <protection locked="0"/>
    </xf>
    <xf numFmtId="0" fontId="25" fillId="0" borderId="0" xfId="8" applyFont="1" applyAlignment="1" applyProtection="1">
      <alignment horizontal="left"/>
      <protection hidden="1"/>
    </xf>
    <xf numFmtId="0" fontId="90" fillId="0" borderId="0" xfId="8" applyFont="1" applyAlignment="1" applyProtection="1">
      <alignment horizontal="center"/>
      <protection hidden="1"/>
    </xf>
    <xf numFmtId="0" fontId="10" fillId="20" borderId="81" xfId="8" applyFill="1" applyBorder="1" applyAlignment="1" applyProtection="1">
      <alignment horizontal="left" vertical="top" wrapText="1"/>
      <protection locked="0"/>
    </xf>
    <xf numFmtId="0" fontId="10" fillId="10" borderId="80" xfId="8" applyFill="1" applyBorder="1" applyAlignment="1" applyProtection="1">
      <alignment horizontal="left" vertical="top" wrapText="1"/>
      <protection locked="0"/>
    </xf>
    <xf numFmtId="0" fontId="10" fillId="10" borderId="54" xfId="8" applyFill="1" applyBorder="1" applyAlignment="1" applyProtection="1">
      <alignment horizontal="left" vertical="top" wrapText="1"/>
      <protection locked="0"/>
    </xf>
    <xf numFmtId="0" fontId="10" fillId="10" borderId="72" xfId="8" applyFill="1" applyBorder="1" applyAlignment="1" applyProtection="1">
      <alignment horizontal="left" vertical="top" wrapText="1"/>
      <protection locked="0"/>
    </xf>
    <xf numFmtId="0" fontId="10" fillId="10" borderId="7" xfId="8" applyFill="1" applyBorder="1" applyAlignment="1" applyProtection="1">
      <alignment horizontal="left" vertical="top" wrapText="1"/>
      <protection locked="0"/>
    </xf>
    <xf numFmtId="0" fontId="10" fillId="10" borderId="0" xfId="8" applyFill="1" applyAlignment="1" applyProtection="1">
      <alignment horizontal="left" vertical="top" wrapText="1"/>
      <protection locked="0"/>
    </xf>
    <xf numFmtId="0" fontId="10" fillId="10" borderId="9" xfId="8" applyFill="1" applyBorder="1" applyAlignment="1" applyProtection="1">
      <alignment horizontal="left" vertical="top" wrapText="1"/>
      <protection locked="0"/>
    </xf>
    <xf numFmtId="0" fontId="10" fillId="10" borderId="69" xfId="8" applyFill="1" applyBorder="1" applyAlignment="1" applyProtection="1">
      <alignment horizontal="left" vertical="top" wrapText="1"/>
      <protection locked="0"/>
    </xf>
    <xf numFmtId="0" fontId="10" fillId="10" borderId="53" xfId="8" applyFill="1" applyBorder="1" applyAlignment="1" applyProtection="1">
      <alignment horizontal="left" vertical="top" wrapText="1"/>
      <protection locked="0"/>
    </xf>
    <xf numFmtId="0" fontId="10" fillId="10" borderId="70" xfId="8" applyFill="1" applyBorder="1" applyAlignment="1" applyProtection="1">
      <alignment horizontal="left" vertical="top" wrapText="1"/>
      <protection locked="0"/>
    </xf>
    <xf numFmtId="164" fontId="78" fillId="3" borderId="67" xfId="28" applyNumberFormat="1" applyFont="1" applyFill="1" applyBorder="1" applyAlignment="1" applyProtection="1">
      <alignment horizontal="center"/>
      <protection hidden="1"/>
    </xf>
    <xf numFmtId="164" fontId="78" fillId="3" borderId="84" xfId="28" applyNumberFormat="1" applyFont="1" applyFill="1" applyBorder="1" applyAlignment="1" applyProtection="1">
      <alignment horizontal="center"/>
      <protection hidden="1"/>
    </xf>
    <xf numFmtId="0" fontId="10" fillId="10" borderId="81" xfId="8" applyFill="1" applyBorder="1" applyAlignment="1" applyProtection="1">
      <alignment horizontal="left" vertical="top" wrapText="1"/>
      <protection locked="0"/>
    </xf>
    <xf numFmtId="0" fontId="8" fillId="4" borderId="81" xfId="8" applyFont="1" applyFill="1" applyBorder="1" applyAlignment="1" applyProtection="1">
      <alignment horizontal="left"/>
      <protection locked="0"/>
    </xf>
    <xf numFmtId="0" fontId="8" fillId="11" borderId="83" xfId="8" applyFont="1" applyFill="1" applyBorder="1" applyAlignment="1" applyProtection="1">
      <alignment horizontal="center"/>
      <protection locked="0"/>
    </xf>
    <xf numFmtId="0" fontId="8" fillId="11" borderId="84" xfId="8" applyFont="1" applyFill="1" applyBorder="1" applyAlignment="1" applyProtection="1">
      <alignment horizontal="center"/>
      <protection locked="0"/>
    </xf>
    <xf numFmtId="164" fontId="78" fillId="3" borderId="83" xfId="28" applyNumberFormat="1" applyFont="1" applyFill="1" applyBorder="1" applyAlignment="1" applyProtection="1">
      <alignment horizontal="center"/>
      <protection hidden="1"/>
    </xf>
    <xf numFmtId="164" fontId="78" fillId="3" borderId="103" xfId="28" applyNumberFormat="1" applyFont="1" applyFill="1" applyBorder="1" applyAlignment="1" applyProtection="1">
      <alignment horizontal="center"/>
      <protection hidden="1"/>
    </xf>
    <xf numFmtId="0" fontId="18" fillId="0" borderId="83" xfId="8" applyFont="1" applyBorder="1" applyAlignment="1" applyProtection="1">
      <alignment horizontal="center"/>
      <protection hidden="1"/>
    </xf>
    <xf numFmtId="0" fontId="18" fillId="0" borderId="67" xfId="8" applyFont="1" applyBorder="1" applyAlignment="1" applyProtection="1">
      <alignment horizontal="center"/>
      <protection hidden="1"/>
    </xf>
    <xf numFmtId="0" fontId="18" fillId="0" borderId="84" xfId="8" applyFont="1" applyBorder="1" applyAlignment="1" applyProtection="1">
      <alignment horizontal="center"/>
      <protection hidden="1"/>
    </xf>
    <xf numFmtId="0" fontId="21" fillId="0" borderId="0" xfId="0" applyFont="1" applyAlignment="1" applyProtection="1">
      <alignment horizontal="left" vertical="top" wrapText="1"/>
      <protection hidden="1"/>
    </xf>
    <xf numFmtId="0" fontId="17" fillId="2" borderId="0" xfId="25" applyFont="1" applyFill="1" applyAlignment="1" applyProtection="1">
      <alignment horizontal="left" vertical="top" wrapText="1"/>
      <protection hidden="1"/>
    </xf>
    <xf numFmtId="0" fontId="17" fillId="2" borderId="0" xfId="24" applyFont="1" applyFill="1" applyAlignment="1" applyProtection="1">
      <alignment horizontal="left" vertical="top" wrapText="1"/>
      <protection hidden="1"/>
    </xf>
    <xf numFmtId="0" fontId="17" fillId="0" borderId="0" xfId="25" applyFont="1" applyAlignment="1" applyProtection="1">
      <alignment horizontal="left" vertical="top" wrapText="1"/>
      <protection hidden="1"/>
    </xf>
    <xf numFmtId="0" fontId="15" fillId="0" borderId="0" xfId="10" applyFont="1" applyAlignment="1" applyProtection="1">
      <alignment horizontal="center" vertical="center"/>
      <protection hidden="1"/>
    </xf>
    <xf numFmtId="0" fontId="17" fillId="0" borderId="122" xfId="24" applyFont="1" applyBorder="1" applyAlignment="1" applyProtection="1">
      <alignment horizontal="center" wrapText="1"/>
      <protection hidden="1"/>
    </xf>
    <xf numFmtId="0" fontId="17" fillId="0" borderId="54" xfId="24" applyFont="1" applyBorder="1" applyAlignment="1" applyProtection="1">
      <alignment horizontal="center" wrapText="1"/>
      <protection hidden="1"/>
    </xf>
    <xf numFmtId="0" fontId="17" fillId="0" borderId="0" xfId="24" applyFont="1" applyAlignment="1" applyProtection="1">
      <alignment horizontal="left" vertical="top" wrapText="1"/>
      <protection hidden="1"/>
    </xf>
    <xf numFmtId="0" fontId="25" fillId="2" borderId="0" xfId="10" applyFont="1" applyFill="1" applyAlignment="1" applyProtection="1">
      <alignment horizontal="center" wrapText="1"/>
      <protection hidden="1"/>
    </xf>
    <xf numFmtId="0" fontId="17" fillId="16" borderId="96" xfId="24" applyFont="1" applyFill="1" applyBorder="1" applyAlignment="1" applyProtection="1">
      <alignment horizontal="center" vertical="center"/>
      <protection hidden="1"/>
    </xf>
    <xf numFmtId="0" fontId="17" fillId="16" borderId="53" xfId="24" applyFont="1" applyFill="1" applyBorder="1" applyAlignment="1" applyProtection="1">
      <alignment horizontal="center" vertical="center"/>
      <protection hidden="1"/>
    </xf>
    <xf numFmtId="0" fontId="17" fillId="16" borderId="70" xfId="24" applyFont="1" applyFill="1" applyBorder="1" applyAlignment="1" applyProtection="1">
      <alignment horizontal="center" vertical="center"/>
      <protection hidden="1"/>
    </xf>
    <xf numFmtId="0" fontId="25" fillId="16" borderId="123" xfId="24" applyFont="1" applyFill="1" applyBorder="1" applyAlignment="1" applyProtection="1">
      <alignment horizontal="center" vertical="center"/>
      <protection hidden="1"/>
    </xf>
    <xf numFmtId="0" fontId="25" fillId="16" borderId="122" xfId="24" applyFont="1" applyFill="1" applyBorder="1" applyAlignment="1" applyProtection="1">
      <alignment horizontal="center" vertical="center"/>
      <protection hidden="1"/>
    </xf>
    <xf numFmtId="0" fontId="25" fillId="16" borderId="124" xfId="24" applyFont="1" applyFill="1" applyBorder="1" applyAlignment="1" applyProtection="1">
      <alignment horizontal="center" vertical="center"/>
      <protection hidden="1"/>
    </xf>
    <xf numFmtId="0" fontId="17" fillId="16" borderId="7" xfId="24" applyFont="1" applyFill="1" applyBorder="1" applyAlignment="1" applyProtection="1">
      <alignment horizontal="center" vertical="center"/>
      <protection hidden="1"/>
    </xf>
    <xf numFmtId="0" fontId="17" fillId="16" borderId="0" xfId="24" applyFont="1" applyFill="1" applyAlignment="1" applyProtection="1">
      <alignment horizontal="center" vertical="center"/>
      <protection hidden="1"/>
    </xf>
    <xf numFmtId="0" fontId="17" fillId="16" borderId="9" xfId="24" applyFont="1" applyFill="1" applyBorder="1" applyAlignment="1" applyProtection="1">
      <alignment horizontal="center" vertical="center"/>
      <protection hidden="1"/>
    </xf>
    <xf numFmtId="0" fontId="17" fillId="2" borderId="0" xfId="24" applyFont="1" applyFill="1" applyAlignment="1" applyProtection="1">
      <alignment horizontal="left" vertical="center" wrapText="1"/>
      <protection hidden="1"/>
    </xf>
    <xf numFmtId="0" fontId="17" fillId="0" borderId="0" xfId="25" applyFont="1" applyAlignment="1" applyProtection="1">
      <alignment horizontal="left" vertical="center" wrapText="1"/>
      <protection hidden="1"/>
    </xf>
    <xf numFmtId="0" fontId="68" fillId="0" borderId="0" xfId="23" applyAlignment="1" applyProtection="1">
      <alignment horizontal="left"/>
      <protection hidden="1"/>
    </xf>
    <xf numFmtId="0" fontId="25" fillId="6" borderId="108" xfId="24" applyFont="1" applyFill="1" applyBorder="1" applyAlignment="1" applyProtection="1">
      <alignment horizontal="center"/>
      <protection hidden="1"/>
    </xf>
    <xf numFmtId="0" fontId="25" fillId="6" borderId="84" xfId="24" applyFont="1" applyFill="1" applyBorder="1" applyAlignment="1" applyProtection="1">
      <alignment horizontal="center"/>
      <protection hidden="1"/>
    </xf>
    <xf numFmtId="0" fontId="25" fillId="6" borderId="109" xfId="8" applyFont="1" applyFill="1" applyBorder="1" applyAlignment="1" applyProtection="1">
      <alignment horizontal="center"/>
      <protection hidden="1"/>
    </xf>
    <xf numFmtId="0" fontId="25" fillId="16" borderId="108" xfId="24" applyFont="1" applyFill="1" applyBorder="1" applyAlignment="1" applyProtection="1">
      <alignment horizontal="center" vertical="center"/>
      <protection hidden="1"/>
    </xf>
    <xf numFmtId="0" fontId="25" fillId="16" borderId="107" xfId="24" applyFont="1" applyFill="1" applyBorder="1" applyAlignment="1" applyProtection="1">
      <alignment horizontal="center" vertical="center"/>
      <protection hidden="1"/>
    </xf>
    <xf numFmtId="0" fontId="25" fillId="16" borderId="121" xfId="24" applyFont="1" applyFill="1" applyBorder="1" applyAlignment="1" applyProtection="1">
      <alignment horizontal="center" vertical="center"/>
      <protection hidden="1"/>
    </xf>
    <xf numFmtId="0" fontId="17" fillId="2" borderId="0" xfId="25" applyFont="1" applyFill="1" applyAlignment="1" applyProtection="1">
      <alignment horizontal="left" wrapText="1"/>
      <protection hidden="1"/>
    </xf>
    <xf numFmtId="0" fontId="17" fillId="2" borderId="37" xfId="25" applyFont="1" applyFill="1" applyBorder="1" applyAlignment="1" applyProtection="1">
      <alignment horizontal="left" wrapText="1"/>
      <protection hidden="1"/>
    </xf>
    <xf numFmtId="0" fontId="17" fillId="2" borderId="37" xfId="24" applyFont="1" applyFill="1" applyBorder="1" applyAlignment="1" applyProtection="1">
      <alignment horizontal="left" vertical="top" wrapText="1"/>
      <protection hidden="1"/>
    </xf>
    <xf numFmtId="0" fontId="25" fillId="2" borderId="24" xfId="24" applyFont="1" applyFill="1" applyBorder="1" applyAlignment="1" applyProtection="1">
      <alignment horizontal="center"/>
      <protection hidden="1"/>
    </xf>
    <xf numFmtId="0" fontId="25" fillId="2" borderId="35" xfId="24" applyFont="1" applyFill="1" applyBorder="1" applyAlignment="1" applyProtection="1">
      <alignment horizontal="center"/>
      <protection hidden="1"/>
    </xf>
    <xf numFmtId="0" fontId="25" fillId="0" borderId="0" xfId="24" applyFont="1" applyAlignment="1" applyProtection="1">
      <alignment horizontal="left" wrapText="1"/>
      <protection hidden="1"/>
    </xf>
    <xf numFmtId="0" fontId="25" fillId="0" borderId="37" xfId="24" applyFont="1" applyBorder="1" applyAlignment="1" applyProtection="1">
      <alignment horizontal="left" wrapText="1"/>
      <protection hidden="1"/>
    </xf>
    <xf numFmtId="0" fontId="17" fillId="2" borderId="37" xfId="25" applyFont="1" applyFill="1" applyBorder="1" applyAlignment="1" applyProtection="1">
      <alignment horizontal="left" vertical="top" wrapText="1"/>
      <protection hidden="1"/>
    </xf>
    <xf numFmtId="0" fontId="17" fillId="0" borderId="0" xfId="24" applyFont="1" applyAlignment="1" applyProtection="1">
      <alignment horizontal="left" wrapText="1"/>
      <protection hidden="1"/>
    </xf>
    <xf numFmtId="0" fontId="17" fillId="0" borderId="37" xfId="24" applyFont="1" applyBorder="1" applyAlignment="1" applyProtection="1">
      <alignment horizontal="left" wrapText="1"/>
      <protection hidden="1"/>
    </xf>
    <xf numFmtId="0" fontId="25" fillId="2" borderId="0" xfId="25" applyFont="1" applyFill="1" applyAlignment="1" applyProtection="1">
      <alignment horizontal="left" wrapText="1"/>
      <protection hidden="1"/>
    </xf>
    <xf numFmtId="0" fontId="25" fillId="2" borderId="37" xfId="25" applyFont="1" applyFill="1" applyBorder="1" applyAlignment="1" applyProtection="1">
      <alignment horizontal="left" wrapText="1"/>
      <protection hidden="1"/>
    </xf>
    <xf numFmtId="0" fontId="17" fillId="0" borderId="0" xfId="25" applyFont="1" applyAlignment="1" applyProtection="1">
      <alignment horizontal="left" wrapText="1"/>
      <protection hidden="1"/>
    </xf>
    <xf numFmtId="0" fontId="10" fillId="10" borderId="66" xfId="8" applyFill="1" applyBorder="1" applyAlignment="1" applyProtection="1">
      <alignment horizontal="left"/>
      <protection locked="0"/>
    </xf>
    <xf numFmtId="0" fontId="10" fillId="10" borderId="67" xfId="8" applyFill="1" applyBorder="1" applyAlignment="1" applyProtection="1">
      <alignment horizontal="left"/>
      <protection locked="0"/>
    </xf>
    <xf numFmtId="0" fontId="10" fillId="10" borderId="68" xfId="8" applyFill="1" applyBorder="1" applyAlignment="1" applyProtection="1">
      <alignment horizontal="left"/>
      <protection locked="0"/>
    </xf>
    <xf numFmtId="0" fontId="18" fillId="0" borderId="53" xfId="8" applyFont="1" applyBorder="1" applyAlignment="1">
      <alignment horizontal="left" vertical="center" wrapText="1"/>
    </xf>
    <xf numFmtId="0" fontId="10" fillId="10" borderId="66" xfId="8" applyFill="1" applyBorder="1" applyAlignment="1" applyProtection="1">
      <alignment horizontal="justify" vertical="top" wrapText="1"/>
      <protection locked="0"/>
    </xf>
    <xf numFmtId="0" fontId="10" fillId="10" borderId="67" xfId="8" applyFill="1" applyBorder="1" applyAlignment="1" applyProtection="1">
      <alignment horizontal="justify" vertical="top" wrapText="1"/>
      <protection locked="0"/>
    </xf>
    <xf numFmtId="0" fontId="10" fillId="10" borderId="68" xfId="8" applyFill="1" applyBorder="1" applyAlignment="1" applyProtection="1">
      <alignment horizontal="justify" vertical="top" wrapText="1"/>
      <protection locked="0"/>
    </xf>
    <xf numFmtId="0" fontId="18" fillId="0" borderId="62" xfId="8" applyFont="1" applyBorder="1" applyAlignment="1">
      <alignment horizontal="left"/>
    </xf>
    <xf numFmtId="0" fontId="18" fillId="0" borderId="53" xfId="8" applyFont="1" applyBorder="1" applyAlignment="1">
      <alignment horizontal="left" vertical="top" wrapText="1"/>
    </xf>
    <xf numFmtId="0" fontId="12" fillId="0" borderId="0" xfId="8" applyFont="1" applyAlignment="1">
      <alignment horizontal="center" vertical="top" wrapText="1"/>
    </xf>
    <xf numFmtId="0" fontId="10" fillId="0" borderId="0" xfId="8" applyAlignment="1">
      <alignment horizontal="center" vertical="top" wrapText="1"/>
    </xf>
    <xf numFmtId="0" fontId="10" fillId="11" borderId="66" xfId="8" applyFill="1" applyBorder="1" applyAlignment="1" applyProtection="1">
      <alignment horizontal="center"/>
      <protection locked="0"/>
    </xf>
    <xf numFmtId="0" fontId="10" fillId="11" borderId="67" xfId="8" applyFill="1" applyBorder="1" applyAlignment="1" applyProtection="1">
      <alignment horizontal="center"/>
      <protection locked="0"/>
    </xf>
    <xf numFmtId="0" fontId="10" fillId="11" borderId="68" xfId="8" applyFill="1" applyBorder="1" applyAlignment="1" applyProtection="1">
      <alignment horizontal="center"/>
      <protection locked="0"/>
    </xf>
    <xf numFmtId="0" fontId="10" fillId="10" borderId="71" xfId="8" applyFill="1" applyBorder="1" applyAlignment="1" applyProtection="1">
      <alignment horizontal="justify"/>
      <protection locked="0"/>
    </xf>
    <xf numFmtId="0" fontId="10" fillId="10" borderId="66" xfId="8" applyFill="1" applyBorder="1" applyAlignment="1" applyProtection="1">
      <alignment horizontal="justify"/>
      <protection locked="0"/>
    </xf>
    <xf numFmtId="0" fontId="10" fillId="10" borderId="67" xfId="8" applyFill="1" applyBorder="1" applyAlignment="1" applyProtection="1">
      <alignment horizontal="justify"/>
      <protection locked="0"/>
    </xf>
    <xf numFmtId="0" fontId="10" fillId="10" borderId="68" xfId="8" applyFill="1" applyBorder="1" applyAlignment="1" applyProtection="1">
      <alignment horizontal="justify"/>
      <protection locked="0"/>
    </xf>
    <xf numFmtId="0" fontId="10" fillId="10" borderId="71" xfId="8" applyFill="1" applyBorder="1" applyAlignment="1" applyProtection="1">
      <alignment horizontal="left"/>
      <protection locked="0"/>
    </xf>
    <xf numFmtId="0" fontId="10" fillId="11" borderId="66" xfId="8" applyFill="1" applyBorder="1" applyAlignment="1" applyProtection="1">
      <alignment horizontal="center" vertical="top" wrapText="1"/>
      <protection locked="0"/>
    </xf>
    <xf numFmtId="0" fontId="10" fillId="11" borderId="67" xfId="8" applyFill="1" applyBorder="1" applyAlignment="1" applyProtection="1">
      <alignment horizontal="center" vertical="top" wrapText="1"/>
      <protection locked="0"/>
    </xf>
    <xf numFmtId="0" fontId="10" fillId="11" borderId="68" xfId="8" applyFill="1" applyBorder="1" applyAlignment="1" applyProtection="1">
      <alignment horizontal="center" vertical="top" wrapText="1"/>
      <protection locked="0"/>
    </xf>
    <xf numFmtId="0" fontId="10" fillId="11" borderId="71" xfId="8" applyFill="1" applyBorder="1" applyAlignment="1" applyProtection="1">
      <alignment horizontal="justify"/>
      <protection locked="0"/>
    </xf>
    <xf numFmtId="0" fontId="10" fillId="10" borderId="83" xfId="8" applyFill="1" applyBorder="1" applyAlignment="1" applyProtection="1">
      <alignment horizontal="left"/>
      <protection locked="0"/>
    </xf>
    <xf numFmtId="0" fontId="10" fillId="10" borderId="84" xfId="8" applyFill="1" applyBorder="1" applyAlignment="1" applyProtection="1">
      <alignment horizontal="left"/>
      <protection locked="0"/>
    </xf>
    <xf numFmtId="0" fontId="25" fillId="0" borderId="0" xfId="8" applyFont="1" applyAlignment="1" applyProtection="1">
      <alignment horizontal="left" wrapText="1"/>
      <protection hidden="1"/>
    </xf>
    <xf numFmtId="0" fontId="17" fillId="0" borderId="0" xfId="8" applyFont="1" applyAlignment="1" applyProtection="1">
      <alignment horizontal="left" wrapText="1"/>
      <protection hidden="1"/>
    </xf>
    <xf numFmtId="0" fontId="10" fillId="0" borderId="53" xfId="8" applyBorder="1" applyAlignment="1" applyProtection="1">
      <alignment horizontal="left" vertical="center" wrapText="1"/>
      <protection hidden="1"/>
    </xf>
    <xf numFmtId="0" fontId="10" fillId="0" borderId="0" xfId="8" applyAlignment="1" applyProtection="1">
      <alignment horizontal="left" vertical="center" wrapText="1"/>
      <protection hidden="1"/>
    </xf>
    <xf numFmtId="0" fontId="10" fillId="2" borderId="0" xfId="8" applyFill="1" applyAlignment="1">
      <alignment horizontal="left" vertical="top" wrapText="1"/>
    </xf>
    <xf numFmtId="0" fontId="10" fillId="2" borderId="2" xfId="8" applyFill="1" applyBorder="1" applyAlignment="1">
      <alignment horizontal="left" vertical="top" wrapText="1"/>
    </xf>
    <xf numFmtId="0" fontId="10" fillId="10" borderId="109" xfId="8" applyFill="1" applyBorder="1" applyAlignment="1" applyProtection="1">
      <alignment horizontal="left" vertical="top" wrapText="1"/>
      <protection locked="0"/>
    </xf>
    <xf numFmtId="0" fontId="15" fillId="0" borderId="53" xfId="10" applyFont="1" applyBorder="1" applyAlignment="1">
      <alignment horizontal="center" vertical="center"/>
    </xf>
    <xf numFmtId="0" fontId="64" fillId="0" borderId="108" xfId="10" applyFont="1" applyBorder="1" applyAlignment="1">
      <alignment horizontal="center" vertical="center"/>
    </xf>
    <xf numFmtId="0" fontId="64" fillId="0" borderId="107" xfId="10" applyFont="1" applyBorder="1" applyAlignment="1">
      <alignment horizontal="center" vertical="center"/>
    </xf>
    <xf numFmtId="0" fontId="64" fillId="0" borderId="121" xfId="10" applyFont="1" applyBorder="1" applyAlignment="1">
      <alignment horizontal="center" vertical="center"/>
    </xf>
    <xf numFmtId="0" fontId="2" fillId="16" borderId="80" xfId="22" applyFill="1" applyBorder="1" applyAlignment="1" applyProtection="1">
      <alignment horizontal="center" vertical="top" wrapText="1"/>
      <protection locked="0"/>
    </xf>
    <xf numFmtId="0" fontId="2" fillId="16" borderId="54" xfId="22" applyFill="1" applyBorder="1" applyAlignment="1" applyProtection="1">
      <alignment horizontal="center" vertical="top" wrapText="1"/>
      <protection locked="0"/>
    </xf>
    <xf numFmtId="0" fontId="2" fillId="16" borderId="72" xfId="22" applyFill="1" applyBorder="1" applyAlignment="1" applyProtection="1">
      <alignment horizontal="center" vertical="top" wrapText="1"/>
      <protection locked="0"/>
    </xf>
    <xf numFmtId="0" fontId="2" fillId="16" borderId="7" xfId="22" applyFill="1" applyBorder="1" applyAlignment="1" applyProtection="1">
      <alignment horizontal="center" vertical="top" wrapText="1"/>
      <protection locked="0"/>
    </xf>
    <xf numFmtId="0" fontId="2" fillId="16" borderId="0" xfId="22" applyFill="1" applyAlignment="1" applyProtection="1">
      <alignment horizontal="center" vertical="top" wrapText="1"/>
      <protection locked="0"/>
    </xf>
    <xf numFmtId="0" fontId="2" fillId="16" borderId="9" xfId="22" applyFill="1" applyBorder="1" applyAlignment="1" applyProtection="1">
      <alignment horizontal="center" vertical="top" wrapText="1"/>
      <protection locked="0"/>
    </xf>
    <xf numFmtId="0" fontId="2" fillId="16" borderId="96" xfId="22" applyFill="1" applyBorder="1" applyAlignment="1" applyProtection="1">
      <alignment horizontal="center" vertical="top" wrapText="1"/>
      <protection locked="0"/>
    </xf>
    <xf numFmtId="0" fontId="2" fillId="16" borderId="53" xfId="22" applyFill="1" applyBorder="1" applyAlignment="1" applyProtection="1">
      <alignment horizontal="center" vertical="top" wrapText="1"/>
      <protection locked="0"/>
    </xf>
    <xf numFmtId="0" fontId="2" fillId="16" borderId="70" xfId="22" applyFill="1" applyBorder="1" applyAlignment="1" applyProtection="1">
      <alignment horizontal="center" vertical="top" wrapText="1"/>
      <protection locked="0"/>
    </xf>
    <xf numFmtId="0" fontId="97" fillId="6" borderId="66" xfId="22" applyFont="1" applyFill="1" applyBorder="1" applyAlignment="1">
      <alignment horizontal="left" vertical="center"/>
    </xf>
    <xf numFmtId="0" fontId="97" fillId="6" borderId="67" xfId="22" applyFont="1" applyFill="1" applyBorder="1" applyAlignment="1">
      <alignment horizontal="left" vertical="center"/>
    </xf>
    <xf numFmtId="0" fontId="97" fillId="6" borderId="68" xfId="22" applyFont="1" applyFill="1" applyBorder="1" applyAlignment="1">
      <alignment horizontal="left" vertical="center"/>
    </xf>
    <xf numFmtId="0" fontId="4" fillId="4" borderId="66" xfId="22" applyFont="1" applyFill="1" applyBorder="1" applyAlignment="1" applyProtection="1">
      <alignment horizontal="left" vertical="center"/>
      <protection locked="0"/>
    </xf>
    <xf numFmtId="0" fontId="4" fillId="4" borderId="67" xfId="22" applyFont="1" applyFill="1" applyBorder="1" applyAlignment="1" applyProtection="1">
      <alignment horizontal="left" vertical="center"/>
      <protection locked="0"/>
    </xf>
    <xf numFmtId="0" fontId="4" fillId="4" borderId="68" xfId="22" applyFont="1" applyFill="1" applyBorder="1" applyAlignment="1" applyProtection="1">
      <alignment horizontal="left" vertical="center"/>
      <protection locked="0"/>
    </xf>
    <xf numFmtId="0" fontId="9" fillId="0" borderId="0" xfId="22" applyFont="1" applyAlignment="1">
      <alignment vertical="top" wrapText="1"/>
    </xf>
    <xf numFmtId="0" fontId="9" fillId="0" borderId="0" xfId="22" applyFont="1" applyAlignment="1">
      <alignment horizontal="left" vertical="top" wrapText="1"/>
    </xf>
    <xf numFmtId="0" fontId="17" fillId="0" borderId="0" xfId="10" applyFont="1" applyAlignment="1" applyProtection="1">
      <alignment horizontal="left" vertical="top"/>
      <protection hidden="1"/>
    </xf>
    <xf numFmtId="0" fontId="17" fillId="0" borderId="0" xfId="8" applyFont="1" applyAlignment="1" applyProtection="1">
      <alignment horizontal="left" vertical="top" wrapText="1"/>
      <protection hidden="1"/>
    </xf>
    <xf numFmtId="0" fontId="17" fillId="10" borderId="109" xfId="8" applyFont="1" applyFill="1" applyBorder="1" applyAlignment="1" applyProtection="1">
      <alignment horizontal="left" vertical="top" wrapText="1"/>
      <protection locked="0"/>
    </xf>
    <xf numFmtId="0" fontId="17" fillId="0" borderId="0" xfId="23" applyFont="1" applyAlignment="1" applyProtection="1">
      <alignment horizontal="left"/>
      <protection hidden="1"/>
    </xf>
    <xf numFmtId="0" fontId="17" fillId="0" borderId="0" xfId="23" applyFont="1" applyAlignment="1" applyProtection="1">
      <alignment horizontal="left" wrapText="1"/>
      <protection hidden="1"/>
    </xf>
    <xf numFmtId="0" fontId="64" fillId="0" borderId="0" xfId="23" applyFont="1" applyAlignment="1" applyProtection="1">
      <alignment horizontal="left" vertical="top" wrapText="1"/>
      <protection hidden="1"/>
    </xf>
    <xf numFmtId="0" fontId="17" fillId="0" borderId="0" xfId="23" applyFont="1" applyAlignment="1" applyProtection="1">
      <alignment horizontal="left" vertical="center" wrapText="1"/>
      <protection hidden="1"/>
    </xf>
    <xf numFmtId="0" fontId="17" fillId="0" borderId="0" xfId="23" applyFont="1" applyAlignment="1" applyProtection="1">
      <alignment horizontal="left" vertical="top" wrapText="1"/>
      <protection hidden="1"/>
    </xf>
    <xf numFmtId="0" fontId="17" fillId="2" borderId="122" xfId="8" applyFont="1" applyFill="1" applyBorder="1" applyAlignment="1" applyProtection="1">
      <alignment horizontal="left" vertical="center" wrapText="1"/>
      <protection hidden="1"/>
    </xf>
    <xf numFmtId="0" fontId="17" fillId="2" borderId="2" xfId="8" applyFont="1" applyFill="1" applyBorder="1" applyAlignment="1" applyProtection="1">
      <alignment horizontal="left" vertical="center" wrapText="1"/>
      <protection hidden="1"/>
    </xf>
    <xf numFmtId="0" fontId="9" fillId="0" borderId="0" xfId="10" applyFont="1" applyAlignment="1">
      <alignment horizontal="center" vertical="top"/>
    </xf>
    <xf numFmtId="0" fontId="80" fillId="3" borderId="0" xfId="23" applyFont="1" applyFill="1" applyAlignment="1">
      <alignment horizontal="center" vertical="center" textRotation="90"/>
    </xf>
    <xf numFmtId="0" fontId="80" fillId="3" borderId="2" xfId="23" applyFont="1" applyFill="1" applyBorder="1" applyAlignment="1">
      <alignment horizontal="center" vertical="center" textRotation="90"/>
    </xf>
    <xf numFmtId="0" fontId="25" fillId="8" borderId="64" xfId="23" applyFont="1" applyFill="1" applyBorder="1" applyAlignment="1">
      <alignment horizontal="center"/>
    </xf>
    <xf numFmtId="0" fontId="25" fillId="8" borderId="65" xfId="23" applyFont="1" applyFill="1" applyBorder="1" applyAlignment="1">
      <alignment horizontal="center"/>
    </xf>
    <xf numFmtId="0" fontId="25" fillId="8" borderId="75" xfId="23" applyFont="1" applyFill="1" applyBorder="1" applyAlignment="1">
      <alignment horizontal="center"/>
    </xf>
    <xf numFmtId="0" fontId="17" fillId="0" borderId="81" xfId="23" applyFont="1" applyBorder="1" applyAlignment="1">
      <alignment horizontal="left"/>
    </xf>
    <xf numFmtId="0" fontId="17" fillId="10" borderId="71" xfId="8" applyFont="1" applyFill="1" applyBorder="1" applyAlignment="1" applyProtection="1">
      <alignment horizontal="left" vertical="top" wrapText="1"/>
      <protection locked="0"/>
    </xf>
    <xf numFmtId="0" fontId="80" fillId="3" borderId="40" xfId="23" applyFont="1" applyFill="1" applyBorder="1" applyAlignment="1">
      <alignment horizontal="center"/>
    </xf>
    <xf numFmtId="0" fontId="80" fillId="3" borderId="41" xfId="23" applyFont="1" applyFill="1" applyBorder="1" applyAlignment="1">
      <alignment horizontal="center"/>
    </xf>
    <xf numFmtId="0" fontId="80" fillId="3" borderId="42" xfId="23" applyFont="1" applyFill="1" applyBorder="1" applyAlignment="1">
      <alignment horizontal="center"/>
    </xf>
    <xf numFmtId="0" fontId="21" fillId="11" borderId="83" xfId="23" applyFont="1" applyFill="1" applyBorder="1" applyAlignment="1" applyProtection="1">
      <alignment horizontal="center"/>
      <protection locked="0"/>
    </xf>
    <xf numFmtId="0" fontId="21" fillId="11" borderId="84" xfId="23" applyFont="1" applyFill="1" applyBorder="1" applyAlignment="1" applyProtection="1">
      <alignment horizontal="center"/>
      <protection locked="0"/>
    </xf>
    <xf numFmtId="1" fontId="22" fillId="6" borderId="83" xfId="29" applyNumberFormat="1" applyFont="1" applyFill="1" applyBorder="1" applyAlignment="1" applyProtection="1">
      <alignment horizontal="center"/>
    </xf>
    <xf numFmtId="1" fontId="22" fillId="6" borderId="84" xfId="29" applyNumberFormat="1" applyFont="1" applyFill="1" applyBorder="1" applyAlignment="1" applyProtection="1">
      <alignment horizontal="center"/>
    </xf>
    <xf numFmtId="0" fontId="80" fillId="3" borderId="9" xfId="23" applyFont="1" applyFill="1" applyBorder="1" applyAlignment="1">
      <alignment horizontal="center" vertical="center" textRotation="90"/>
    </xf>
    <xf numFmtId="0" fontId="80" fillId="3" borderId="82" xfId="23" applyFont="1" applyFill="1" applyBorder="1" applyAlignment="1">
      <alignment horizontal="center" vertical="center" textRotation="90"/>
    </xf>
    <xf numFmtId="0" fontId="17" fillId="0" borderId="66" xfId="8" applyFont="1" applyBorder="1" applyAlignment="1">
      <alignment horizontal="left" vertical="top"/>
    </xf>
    <xf numFmtId="0" fontId="17" fillId="0" borderId="67" xfId="8" applyFont="1" applyBorder="1" applyAlignment="1">
      <alignment horizontal="left" vertical="top"/>
    </xf>
    <xf numFmtId="0" fontId="17" fillId="0" borderId="68" xfId="8" applyFont="1" applyBorder="1" applyAlignment="1">
      <alignment horizontal="left" vertical="top"/>
    </xf>
    <xf numFmtId="0" fontId="17" fillId="0" borderId="0" xfId="23" applyFont="1" applyAlignment="1">
      <alignment horizontal="left" vertical="top" wrapText="1"/>
    </xf>
    <xf numFmtId="0" fontId="17" fillId="0" borderId="71" xfId="23" applyFont="1" applyBorder="1" applyAlignment="1">
      <alignment horizontal="left" vertical="top" wrapText="1"/>
    </xf>
    <xf numFmtId="0" fontId="17" fillId="0" borderId="0" xfId="8" applyFont="1" applyAlignment="1" applyProtection="1">
      <alignment horizontal="left" vertical="top" wrapText="1"/>
      <protection locked="0"/>
    </xf>
    <xf numFmtId="0" fontId="80" fillId="3" borderId="76" xfId="23" applyFont="1" applyFill="1" applyBorder="1" applyAlignment="1">
      <alignment horizontal="center"/>
    </xf>
    <xf numFmtId="0" fontId="22" fillId="0" borderId="83" xfId="23" applyFont="1" applyBorder="1" applyAlignment="1">
      <alignment horizontal="center" vertical="center" wrapText="1"/>
    </xf>
    <xf numFmtId="0" fontId="22" fillId="0" borderId="84" xfId="23" applyFont="1" applyBorder="1" applyAlignment="1">
      <alignment horizontal="center" vertical="center" wrapText="1"/>
    </xf>
    <xf numFmtId="0" fontId="80" fillId="3" borderId="77" xfId="23" applyFont="1" applyFill="1" applyBorder="1" applyAlignment="1">
      <alignment horizontal="center"/>
    </xf>
    <xf numFmtId="0" fontId="16" fillId="10" borderId="83" xfId="0" applyFont="1" applyFill="1" applyBorder="1" applyProtection="1">
      <protection locked="0"/>
    </xf>
    <xf numFmtId="0" fontId="16" fillId="10" borderId="67" xfId="0" applyFont="1" applyFill="1" applyBorder="1" applyProtection="1">
      <protection locked="0"/>
    </xf>
    <xf numFmtId="0" fontId="16" fillId="10" borderId="84" xfId="0" applyFont="1" applyFill="1" applyBorder="1" applyProtection="1">
      <protection locked="0"/>
    </xf>
    <xf numFmtId="0" fontId="16" fillId="10" borderId="83" xfId="0" applyFont="1" applyFill="1" applyBorder="1" applyAlignment="1" applyProtection="1">
      <alignment horizontal="left"/>
      <protection locked="0"/>
    </xf>
    <xf numFmtId="0" fontId="16" fillId="10" borderId="67" xfId="0" applyFont="1" applyFill="1" applyBorder="1" applyAlignment="1" applyProtection="1">
      <alignment horizontal="left"/>
      <protection locked="0"/>
    </xf>
    <xf numFmtId="0" fontId="16" fillId="10" borderId="84" xfId="0" applyFont="1" applyFill="1" applyBorder="1" applyAlignment="1" applyProtection="1">
      <alignment horizontal="left"/>
      <protection locked="0"/>
    </xf>
    <xf numFmtId="0" fontId="27" fillId="2" borderId="7" xfId="0" applyFont="1" applyFill="1" applyBorder="1" applyAlignment="1">
      <alignment horizontal="left" wrapText="1"/>
    </xf>
    <xf numFmtId="0" fontId="27" fillId="2" borderId="0" xfId="0" applyFont="1" applyFill="1" applyAlignment="1">
      <alignment horizontal="left" wrapText="1"/>
    </xf>
    <xf numFmtId="0" fontId="57" fillId="0" borderId="0" xfId="0" applyFont="1" applyAlignment="1">
      <alignment horizontal="center"/>
    </xf>
    <xf numFmtId="0" fontId="39" fillId="0" borderId="10" xfId="0" applyFont="1" applyBorder="1" applyAlignment="1">
      <alignment horizontal="left" vertical="center" wrapText="1"/>
    </xf>
    <xf numFmtId="0" fontId="39" fillId="0" borderId="11" xfId="0" applyFont="1" applyBorder="1" applyAlignment="1">
      <alignment horizontal="left" vertical="center" wrapText="1"/>
    </xf>
    <xf numFmtId="0" fontId="10" fillId="10" borderId="80" xfId="8" applyFill="1" applyBorder="1" applyAlignment="1" applyProtection="1">
      <alignment horizontal="justify" vertical="top" wrapText="1"/>
      <protection locked="0"/>
    </xf>
    <xf numFmtId="0" fontId="10" fillId="10" borderId="54" xfId="8" applyFill="1" applyBorder="1" applyAlignment="1" applyProtection="1">
      <alignment horizontal="justify" vertical="top" wrapText="1"/>
      <protection locked="0"/>
    </xf>
    <xf numFmtId="0" fontId="10" fillId="10" borderId="72" xfId="8" applyFill="1" applyBorder="1" applyAlignment="1" applyProtection="1">
      <alignment horizontal="justify" vertical="top" wrapText="1"/>
      <protection locked="0"/>
    </xf>
    <xf numFmtId="0" fontId="10" fillId="10" borderId="7" xfId="8" applyFill="1" applyBorder="1" applyAlignment="1" applyProtection="1">
      <alignment horizontal="justify" vertical="top" wrapText="1"/>
      <protection locked="0"/>
    </xf>
    <xf numFmtId="0" fontId="10" fillId="10" borderId="0" xfId="8" applyFill="1" applyAlignment="1" applyProtection="1">
      <alignment horizontal="justify" vertical="top" wrapText="1"/>
      <protection locked="0"/>
    </xf>
    <xf numFmtId="0" fontId="10" fillId="10" borderId="9" xfId="8" applyFill="1" applyBorder="1" applyAlignment="1" applyProtection="1">
      <alignment horizontal="justify" vertical="top" wrapText="1"/>
      <protection locked="0"/>
    </xf>
    <xf numFmtId="0" fontId="10" fillId="10" borderId="69" xfId="8" applyFill="1" applyBorder="1" applyAlignment="1" applyProtection="1">
      <alignment horizontal="justify" vertical="top" wrapText="1"/>
      <protection locked="0"/>
    </xf>
    <xf numFmtId="0" fontId="10" fillId="10" borderId="53" xfId="8" applyFill="1" applyBorder="1" applyAlignment="1" applyProtection="1">
      <alignment horizontal="justify" vertical="top" wrapText="1"/>
      <protection locked="0"/>
    </xf>
    <xf numFmtId="0" fontId="10" fillId="10" borderId="70" xfId="8" applyFill="1" applyBorder="1" applyAlignment="1" applyProtection="1">
      <alignment horizontal="justify" vertical="top" wrapText="1"/>
      <protection locked="0"/>
    </xf>
    <xf numFmtId="0" fontId="24" fillId="2" borderId="53" xfId="0" applyFont="1" applyFill="1" applyBorder="1" applyAlignment="1">
      <alignment horizontal="left" vertical="center" wrapText="1"/>
    </xf>
    <xf numFmtId="38" fontId="16" fillId="10" borderId="83" xfId="0" applyNumberFormat="1" applyFont="1" applyFill="1" applyBorder="1" applyProtection="1">
      <protection locked="0"/>
    </xf>
    <xf numFmtId="38" fontId="16" fillId="10" borderId="67" xfId="0" applyNumberFormat="1" applyFont="1" applyFill="1" applyBorder="1" applyProtection="1">
      <protection locked="0"/>
    </xf>
    <xf numFmtId="38" fontId="16" fillId="10" borderId="84" xfId="0" applyNumberFormat="1" applyFont="1" applyFill="1" applyBorder="1" applyProtection="1">
      <protection locked="0"/>
    </xf>
    <xf numFmtId="0" fontId="16" fillId="10" borderId="83" xfId="2" applyNumberFormat="1" applyFont="1" applyFill="1" applyBorder="1" applyAlignment="1" applyProtection="1">
      <alignment horizontal="left"/>
      <protection locked="0"/>
    </xf>
    <xf numFmtId="0" fontId="16" fillId="10" borderId="84" xfId="2" applyNumberFormat="1" applyFont="1" applyFill="1" applyBorder="1" applyAlignment="1" applyProtection="1">
      <alignment horizontal="left"/>
      <protection locked="0"/>
    </xf>
    <xf numFmtId="0" fontId="16" fillId="10" borderId="83" xfId="0" applyFont="1" applyFill="1" applyBorder="1" applyAlignment="1" applyProtection="1">
      <alignment horizontal="left" wrapText="1"/>
      <protection locked="0"/>
    </xf>
    <xf numFmtId="0" fontId="16" fillId="10" borderId="67" xfId="0" applyFont="1" applyFill="1" applyBorder="1" applyAlignment="1" applyProtection="1">
      <alignment horizontal="left" wrapText="1"/>
      <protection locked="0"/>
    </xf>
    <xf numFmtId="0" fontId="16" fillId="10" borderId="84" xfId="0" applyFont="1" applyFill="1" applyBorder="1" applyAlignment="1" applyProtection="1">
      <alignment horizontal="left" wrapText="1"/>
      <protection locked="0"/>
    </xf>
    <xf numFmtId="0" fontId="34" fillId="2" borderId="53" xfId="0" applyFont="1" applyFill="1" applyBorder="1" applyAlignment="1">
      <alignment horizontal="center"/>
    </xf>
    <xf numFmtId="0" fontId="80" fillId="3" borderId="69" xfId="5" applyFont="1" applyFill="1" applyBorder="1" applyAlignment="1">
      <alignment horizontal="center"/>
    </xf>
    <xf numFmtId="0" fontId="80" fillId="3" borderId="70" xfId="5" applyFont="1" applyFill="1" applyBorder="1" applyAlignment="1">
      <alignment horizontal="center"/>
    </xf>
    <xf numFmtId="178" fontId="17" fillId="4" borderId="108" xfId="7" applyNumberFormat="1" applyFont="1" applyFill="1" applyBorder="1" applyAlignment="1" applyProtection="1">
      <alignment horizontal="center"/>
      <protection locked="0"/>
    </xf>
    <xf numFmtId="178" fontId="17" fillId="4" borderId="107" xfId="7" applyNumberFormat="1" applyFont="1" applyFill="1" applyBorder="1" applyAlignment="1" applyProtection="1">
      <alignment horizontal="center"/>
      <protection locked="0"/>
    </xf>
    <xf numFmtId="0" fontId="22" fillId="8" borderId="83" xfId="5" applyFont="1" applyFill="1" applyBorder="1" applyAlignment="1">
      <alignment horizontal="center"/>
    </xf>
    <xf numFmtId="0" fontId="22" fillId="8" borderId="84" xfId="5" applyFont="1" applyFill="1" applyBorder="1" applyAlignment="1">
      <alignment horizontal="center"/>
    </xf>
    <xf numFmtId="179" fontId="17" fillId="6" borderId="83" xfId="1" applyNumberFormat="1" applyFont="1" applyFill="1" applyBorder="1" applyAlignment="1">
      <alignment horizontal="center" vertical="center"/>
    </xf>
    <xf numFmtId="179" fontId="17" fillId="6" borderId="84" xfId="1" applyNumberFormat="1" applyFont="1" applyFill="1" applyBorder="1" applyAlignment="1">
      <alignment horizontal="center" vertical="center"/>
    </xf>
    <xf numFmtId="6" fontId="17" fillId="6" borderId="83" xfId="27" applyNumberFormat="1" applyFont="1" applyFill="1" applyBorder="1" applyAlignment="1">
      <alignment horizontal="center" vertical="center"/>
    </xf>
    <xf numFmtId="6" fontId="17" fillId="6" borderId="84" xfId="27" applyNumberFormat="1" applyFont="1" applyFill="1" applyBorder="1" applyAlignment="1">
      <alignment horizontal="center" vertical="center"/>
    </xf>
    <xf numFmtId="0" fontId="17" fillId="0" borderId="83" xfId="27" applyFont="1" applyBorder="1" applyAlignment="1">
      <alignment horizontal="center" vertical="center"/>
    </xf>
    <xf numFmtId="0" fontId="17" fillId="0" borderId="84" xfId="27" applyFont="1" applyBorder="1" applyAlignment="1">
      <alignment horizontal="center" vertical="center"/>
    </xf>
    <xf numFmtId="164" fontId="21" fillId="4" borderId="87" xfId="1" applyNumberFormat="1" applyFont="1" applyFill="1" applyBorder="1" applyAlignment="1" applyProtection="1">
      <alignment horizontal="center" vertical="center"/>
      <protection locked="0"/>
    </xf>
    <xf numFmtId="164" fontId="21" fillId="4" borderId="88" xfId="1" applyNumberFormat="1" applyFont="1" applyFill="1" applyBorder="1" applyAlignment="1" applyProtection="1">
      <alignment horizontal="center" vertical="center"/>
      <protection locked="0"/>
    </xf>
    <xf numFmtId="6" fontId="17" fillId="4" borderId="83" xfId="27" applyNumberFormat="1" applyFont="1" applyFill="1" applyBorder="1" applyAlignment="1" applyProtection="1">
      <alignment horizontal="center"/>
      <protection locked="0"/>
    </xf>
    <xf numFmtId="6" fontId="17" fillId="4" borderId="84" xfId="27" applyNumberFormat="1" applyFont="1" applyFill="1" applyBorder="1" applyAlignment="1" applyProtection="1">
      <alignment horizontal="center"/>
      <protection locked="0"/>
    </xf>
    <xf numFmtId="178" fontId="21" fillId="4" borderId="87" xfId="7" applyNumberFormat="1" applyFont="1" applyFill="1" applyBorder="1" applyAlignment="1" applyProtection="1">
      <alignment horizontal="center" vertical="center"/>
      <protection locked="0"/>
    </xf>
    <xf numFmtId="178" fontId="21" fillId="4" borderId="88" xfId="7" applyNumberFormat="1" applyFont="1" applyFill="1" applyBorder="1" applyAlignment="1" applyProtection="1">
      <alignment horizontal="center" vertical="center"/>
      <protection locked="0"/>
    </xf>
    <xf numFmtId="0" fontId="34" fillId="2" borderId="80" xfId="0" applyFont="1" applyFill="1" applyBorder="1" applyAlignment="1">
      <alignment horizontal="center"/>
    </xf>
    <xf numFmtId="0" fontId="34" fillId="2" borderId="54" xfId="0" applyFont="1" applyFill="1" applyBorder="1" applyAlignment="1">
      <alignment horizontal="center"/>
    </xf>
    <xf numFmtId="0" fontId="91" fillId="0" borderId="0" xfId="23" applyFont="1" applyAlignment="1">
      <alignment horizontal="center"/>
    </xf>
    <xf numFmtId="0" fontId="98" fillId="0" borderId="0" xfId="5" applyFont="1" applyAlignment="1">
      <alignment horizontal="left" wrapText="1"/>
    </xf>
    <xf numFmtId="174" fontId="98" fillId="0" borderId="0" xfId="5" applyNumberFormat="1" applyFont="1" applyAlignment="1">
      <alignment horizontal="left" wrapText="1"/>
    </xf>
    <xf numFmtId="0" fontId="52" fillId="2" borderId="0" xfId="5" applyFont="1" applyFill="1" applyAlignment="1">
      <alignment horizontal="center" textRotation="90"/>
    </xf>
    <xf numFmtId="0" fontId="42" fillId="2" borderId="5" xfId="5" applyFont="1" applyFill="1" applyBorder="1" applyAlignment="1">
      <alignment horizontal="justify" vertical="top" wrapText="1"/>
    </xf>
    <xf numFmtId="0" fontId="42" fillId="2" borderId="4" xfId="5" applyFont="1" applyFill="1" applyBorder="1" applyAlignment="1">
      <alignment horizontal="justify" vertical="top" wrapText="1"/>
    </xf>
    <xf numFmtId="0" fontId="42" fillId="2" borderId="3" xfId="5" applyFont="1" applyFill="1" applyBorder="1" applyAlignment="1">
      <alignment horizontal="justify" vertical="top" wrapText="1"/>
    </xf>
    <xf numFmtId="0" fontId="42" fillId="0" borderId="5" xfId="5" applyFont="1" applyBorder="1" applyAlignment="1">
      <alignment horizontal="justify" vertical="top" wrapText="1"/>
    </xf>
    <xf numFmtId="0" fontId="42" fillId="0" borderId="4" xfId="5" applyFont="1" applyBorder="1" applyAlignment="1">
      <alignment horizontal="justify" vertical="top" wrapText="1"/>
    </xf>
    <xf numFmtId="0" fontId="42" fillId="0" borderId="3" xfId="5" applyFont="1" applyBorder="1" applyAlignment="1">
      <alignment horizontal="justify" vertical="top" wrapText="1"/>
    </xf>
    <xf numFmtId="168" fontId="41" fillId="2" borderId="0" xfId="5" applyNumberFormat="1" applyFont="1" applyFill="1" applyAlignment="1">
      <alignment horizontal="left"/>
    </xf>
    <xf numFmtId="0" fontId="41" fillId="2" borderId="0" xfId="5" applyFont="1" applyFill="1" applyAlignment="1">
      <alignment horizontal="left"/>
    </xf>
    <xf numFmtId="0" fontId="9" fillId="0" borderId="0" xfId="8" applyFont="1" applyAlignment="1" applyProtection="1">
      <alignment horizontal="left" indent="1"/>
      <protection locked="0"/>
    </xf>
    <xf numFmtId="0" fontId="42" fillId="2" borderId="0" xfId="5" applyFont="1" applyFill="1" applyAlignment="1">
      <alignment horizontal="left"/>
    </xf>
    <xf numFmtId="0" fontId="42" fillId="2" borderId="0" xfId="5" applyFont="1" applyFill="1" applyAlignment="1">
      <alignment horizontal="left" wrapText="1"/>
    </xf>
    <xf numFmtId="0" fontId="42" fillId="2" borderId="66" xfId="5" applyFont="1" applyFill="1" applyBorder="1" applyAlignment="1">
      <alignment horizontal="left" vertical="top" wrapText="1"/>
    </xf>
    <xf numFmtId="0" fontId="42" fillId="2" borderId="67" xfId="5" applyFont="1" applyFill="1" applyBorder="1" applyAlignment="1">
      <alignment horizontal="left" vertical="top" wrapText="1"/>
    </xf>
    <xf numFmtId="0" fontId="42" fillId="2" borderId="68" xfId="5" applyFont="1" applyFill="1" applyBorder="1" applyAlignment="1">
      <alignment horizontal="left" vertical="top" wrapText="1"/>
    </xf>
    <xf numFmtId="0" fontId="42" fillId="2" borderId="0" xfId="5" applyFont="1" applyFill="1" applyAlignment="1">
      <alignment horizontal="left" vertical="center" wrapText="1"/>
    </xf>
    <xf numFmtId="0" fontId="42" fillId="2" borderId="0" xfId="5" applyFont="1" applyFill="1" applyAlignment="1">
      <alignment horizontal="right"/>
    </xf>
    <xf numFmtId="168" fontId="42" fillId="2" borderId="0" xfId="5" applyNumberFormat="1" applyFont="1" applyFill="1" applyAlignment="1">
      <alignment horizontal="right"/>
    </xf>
    <xf numFmtId="0" fontId="44" fillId="0" borderId="32" xfId="5" applyFont="1" applyBorder="1" applyAlignment="1">
      <alignment horizontal="center" vertical="center"/>
    </xf>
    <xf numFmtId="0" fontId="42" fillId="0" borderId="0" xfId="5" applyFont="1" applyAlignment="1">
      <alignment horizontal="left"/>
    </xf>
    <xf numFmtId="0" fontId="61" fillId="18" borderId="0" xfId="5" applyFont="1" applyFill="1" applyAlignment="1">
      <alignment horizontal="left"/>
    </xf>
    <xf numFmtId="0" fontId="42" fillId="2" borderId="0" xfId="5" applyFont="1" applyFill="1" applyAlignment="1">
      <alignment horizontal="justify"/>
    </xf>
    <xf numFmtId="0" fontId="52" fillId="21" borderId="0" xfId="5" applyFont="1" applyFill="1" applyAlignment="1">
      <alignment horizontal="center"/>
    </xf>
    <xf numFmtId="167" fontId="41" fillId="2" borderId="0" xfId="2" applyNumberFormat="1" applyFont="1" applyFill="1" applyBorder="1" applyAlignment="1" applyProtection="1">
      <alignment horizontal="right" vertical="center"/>
    </xf>
    <xf numFmtId="5" fontId="41" fillId="2" borderId="0" xfId="5" applyNumberFormat="1" applyFont="1" applyFill="1" applyAlignment="1">
      <alignment horizontal="center" vertical="center"/>
    </xf>
    <xf numFmtId="0" fontId="52" fillId="0" borderId="0" xfId="5" applyFont="1" applyAlignment="1">
      <alignment horizontal="center" textRotation="90"/>
    </xf>
    <xf numFmtId="0" fontId="42" fillId="0" borderId="107" xfId="5" applyFont="1" applyBorder="1" applyAlignment="1">
      <alignment horizontal="justify" vertical="top" wrapText="1"/>
    </xf>
    <xf numFmtId="0" fontId="41" fillId="2" borderId="20" xfId="5" applyFont="1" applyFill="1" applyBorder="1" applyAlignment="1">
      <alignment horizontal="center"/>
    </xf>
    <xf numFmtId="0" fontId="41" fillId="2" borderId="26" xfId="5" applyFont="1" applyFill="1" applyBorder="1" applyAlignment="1">
      <alignment horizontal="center"/>
    </xf>
    <xf numFmtId="0" fontId="22" fillId="2" borderId="90" xfId="0" applyFont="1" applyFill="1" applyBorder="1" applyAlignment="1">
      <alignment horizontal="center" textRotation="90"/>
    </xf>
    <xf numFmtId="0" fontId="22" fillId="2" borderId="91" xfId="0" applyFont="1" applyFill="1" applyBorder="1" applyAlignment="1">
      <alignment horizontal="center" textRotation="90"/>
    </xf>
    <xf numFmtId="0" fontId="22" fillId="2" borderId="78" xfId="0" applyFont="1" applyFill="1" applyBorder="1" applyAlignment="1">
      <alignment horizontal="center" textRotation="90"/>
    </xf>
    <xf numFmtId="0" fontId="22" fillId="2" borderId="11" xfId="0" applyFont="1" applyFill="1" applyBorder="1" applyAlignment="1">
      <alignment horizontal="center" textRotation="90"/>
    </xf>
    <xf numFmtId="0" fontId="22" fillId="2" borderId="78" xfId="0" applyFont="1" applyFill="1" applyBorder="1" applyAlignment="1">
      <alignment horizontal="center" textRotation="90" wrapText="1"/>
    </xf>
    <xf numFmtId="0" fontId="22" fillId="2" borderId="11" xfId="0" applyFont="1" applyFill="1" applyBorder="1" applyAlignment="1">
      <alignment horizontal="center" textRotation="90" wrapText="1"/>
    </xf>
    <xf numFmtId="0" fontId="22" fillId="2" borderId="90" xfId="0" applyFont="1" applyFill="1" applyBorder="1" applyAlignment="1">
      <alignment horizontal="center" textRotation="90" wrapText="1"/>
    </xf>
    <xf numFmtId="0" fontId="22" fillId="2" borderId="91" xfId="0" applyFont="1" applyFill="1" applyBorder="1" applyAlignment="1">
      <alignment horizontal="center" textRotation="90" wrapText="1"/>
    </xf>
    <xf numFmtId="0" fontId="22" fillId="2" borderId="58" xfId="0" applyFont="1" applyFill="1" applyBorder="1" applyAlignment="1">
      <alignment horizontal="center" textRotation="90" wrapText="1"/>
    </xf>
    <xf numFmtId="0" fontId="22" fillId="2" borderId="96" xfId="0" applyFont="1" applyFill="1" applyBorder="1" applyAlignment="1">
      <alignment horizontal="center" textRotation="90" wrapText="1"/>
    </xf>
    <xf numFmtId="0" fontId="88" fillId="0" borderId="58" xfId="5" applyFont="1" applyBorder="1" applyAlignment="1">
      <alignment horizontal="center" vertical="center" wrapText="1"/>
    </xf>
    <xf numFmtId="0" fontId="88" fillId="0" borderId="18" xfId="5" applyFont="1" applyBorder="1" applyAlignment="1">
      <alignment horizontal="center" vertical="center" wrapText="1"/>
    </xf>
    <xf numFmtId="0" fontId="87" fillId="0" borderId="27" xfId="5" applyFont="1" applyBorder="1" applyAlignment="1">
      <alignment horizontal="center"/>
    </xf>
    <xf numFmtId="0" fontId="87" fillId="0" borderId="20" xfId="5" applyFont="1" applyBorder="1" applyAlignment="1">
      <alignment horizontal="center"/>
    </xf>
    <xf numFmtId="0" fontId="87" fillId="0" borderId="26" xfId="5" applyFont="1" applyBorder="1" applyAlignment="1">
      <alignment horizontal="center"/>
    </xf>
    <xf numFmtId="0" fontId="88" fillId="0" borderId="104" xfId="5" applyFont="1" applyBorder="1" applyAlignment="1">
      <alignment horizontal="center"/>
    </xf>
    <xf numFmtId="0" fontId="88" fillId="0" borderId="18" xfId="5" applyFont="1" applyBorder="1" applyAlignment="1">
      <alignment horizontal="center"/>
    </xf>
    <xf numFmtId="0" fontId="22" fillId="2" borderId="97" xfId="0" applyFont="1" applyFill="1" applyBorder="1" applyAlignment="1">
      <alignment horizontal="center" textRotation="90" wrapText="1"/>
    </xf>
    <xf numFmtId="0" fontId="22" fillId="2" borderId="70" xfId="0" applyFont="1" applyFill="1" applyBorder="1" applyAlignment="1">
      <alignment horizontal="center" textRotation="90" wrapText="1"/>
    </xf>
    <xf numFmtId="5" fontId="42" fillId="0" borderId="0" xfId="5" applyNumberFormat="1" applyFont="1" applyAlignment="1">
      <alignment horizontal="right"/>
    </xf>
    <xf numFmtId="1" fontId="5" fillId="2" borderId="83" xfId="0" applyNumberFormat="1" applyFont="1" applyFill="1" applyBorder="1" applyAlignment="1">
      <alignment horizontal="left"/>
    </xf>
    <xf numFmtId="1" fontId="5" fillId="2" borderId="25" xfId="0" applyNumberFormat="1" applyFont="1" applyFill="1" applyBorder="1" applyAlignment="1">
      <alignment horizontal="left"/>
    </xf>
    <xf numFmtId="1" fontId="5" fillId="10" borderId="83" xfId="0" applyNumberFormat="1" applyFont="1" applyFill="1" applyBorder="1" applyAlignment="1">
      <alignment horizontal="left"/>
    </xf>
    <xf numFmtId="1" fontId="5" fillId="10" borderId="25" xfId="0" applyNumberFormat="1" applyFont="1" applyFill="1" applyBorder="1" applyAlignment="1">
      <alignment horizontal="left"/>
    </xf>
    <xf numFmtId="5" fontId="44" fillId="0" borderId="0" xfId="5" applyNumberFormat="1" applyFont="1" applyAlignment="1">
      <alignment horizontal="right"/>
    </xf>
    <xf numFmtId="1" fontId="5" fillId="10" borderId="93" xfId="0" applyNumberFormat="1" applyFont="1" applyFill="1" applyBorder="1" applyAlignment="1">
      <alignment horizontal="left"/>
    </xf>
    <xf numFmtId="1" fontId="5" fillId="10" borderId="99" xfId="0" applyNumberFormat="1" applyFont="1" applyFill="1" applyBorder="1" applyAlignment="1">
      <alignment horizontal="left"/>
    </xf>
    <xf numFmtId="0" fontId="107" fillId="2" borderId="83" xfId="5" applyFont="1" applyFill="1" applyBorder="1" applyAlignment="1">
      <alignment horizontal="left" vertical="top" wrapText="1"/>
    </xf>
    <xf numFmtId="0" fontId="107" fillId="2" borderId="67" xfId="5" applyFont="1" applyFill="1" applyBorder="1" applyAlignment="1">
      <alignment horizontal="left" vertical="top" wrapText="1"/>
    </xf>
    <xf numFmtId="0" fontId="107" fillId="2" borderId="84" xfId="5" applyFont="1" applyFill="1" applyBorder="1" applyAlignment="1">
      <alignment horizontal="left" vertical="top" wrapText="1"/>
    </xf>
    <xf numFmtId="0" fontId="107" fillId="2" borderId="53" xfId="5" applyFont="1" applyFill="1" applyBorder="1" applyAlignment="1">
      <alignment horizontal="left" vertical="top" wrapText="1"/>
    </xf>
    <xf numFmtId="0" fontId="107" fillId="2" borderId="70" xfId="5" applyFont="1" applyFill="1" applyBorder="1" applyAlignment="1">
      <alignment horizontal="left" vertical="top" wrapText="1"/>
    </xf>
    <xf numFmtId="0" fontId="78" fillId="3" borderId="120" xfId="5" applyFont="1" applyFill="1" applyBorder="1" applyAlignment="1">
      <alignment horizontal="center"/>
    </xf>
    <xf numFmtId="6" fontId="10" fillId="0" borderId="7" xfId="27" applyNumberFormat="1" applyFont="1" applyBorder="1" applyAlignment="1">
      <alignment horizontal="center"/>
    </xf>
    <xf numFmtId="6" fontId="10" fillId="0" borderId="9" xfId="27" applyNumberFormat="1" applyFont="1" applyBorder="1" applyAlignment="1">
      <alignment horizontal="center"/>
    </xf>
    <xf numFmtId="9" fontId="10" fillId="0" borderId="7" xfId="27" applyNumberFormat="1" applyFont="1" applyBorder="1" applyAlignment="1">
      <alignment horizontal="center"/>
    </xf>
    <xf numFmtId="9" fontId="10" fillId="0" borderId="9" xfId="27" applyNumberFormat="1" applyFont="1" applyBorder="1" applyAlignment="1">
      <alignment horizontal="center"/>
    </xf>
    <xf numFmtId="0" fontId="78" fillId="3" borderId="117" xfId="5" applyFont="1" applyFill="1" applyBorder="1" applyAlignment="1">
      <alignment horizontal="center"/>
    </xf>
    <xf numFmtId="0" fontId="78" fillId="3" borderId="118" xfId="5" applyFont="1" applyFill="1" applyBorder="1" applyAlignment="1">
      <alignment horizontal="center"/>
    </xf>
    <xf numFmtId="0" fontId="78" fillId="3" borderId="0" xfId="27" applyFont="1" applyFill="1" applyAlignment="1">
      <alignment horizontal="center"/>
    </xf>
  </cellXfs>
  <cellStyles count="31">
    <cellStyle name="Comma" xfId="7" builtinId="3"/>
    <cellStyle name="Comma 10" xfId="14" xr:uid="{00000000-0005-0000-0000-000001000000}"/>
    <cellStyle name="Comma 2" xfId="16" xr:uid="{00000000-0005-0000-0000-000002000000}"/>
    <cellStyle name="Currency" xfId="1" builtinId="4"/>
    <cellStyle name="Currency 10" xfId="13" xr:uid="{00000000-0005-0000-0000-000004000000}"/>
    <cellStyle name="Currency 2" xfId="3" xr:uid="{00000000-0005-0000-0000-000005000000}"/>
    <cellStyle name="Currency 3" xfId="18" xr:uid="{00000000-0005-0000-0000-000006000000}"/>
    <cellStyle name="Currency 4" xfId="29" xr:uid="{E497CCC7-345C-470E-9BFE-D1926A922AD5}"/>
    <cellStyle name="Normal" xfId="0" builtinId="0"/>
    <cellStyle name="Normal 2" xfId="4" xr:uid="{00000000-0005-0000-0000-000008000000}"/>
    <cellStyle name="Normal 3" xfId="5" xr:uid="{00000000-0005-0000-0000-000009000000}"/>
    <cellStyle name="Normal 3 2" xfId="11" xr:uid="{00000000-0005-0000-0000-00000A000000}"/>
    <cellStyle name="Normal 4" xfId="8" xr:uid="{00000000-0005-0000-0000-00000B000000}"/>
    <cellStyle name="Normal 5" xfId="10" xr:uid="{00000000-0005-0000-0000-00000C000000}"/>
    <cellStyle name="Normal 6" xfId="15" xr:uid="{00000000-0005-0000-0000-00000D000000}"/>
    <cellStyle name="Normal 7" xfId="19" xr:uid="{00000000-0005-0000-0000-00000E000000}"/>
    <cellStyle name="Normal 7 2" xfId="24" xr:uid="{6D32B0E9-83DD-4D4F-A8D8-97EEF54158C3}"/>
    <cellStyle name="Normal 8" xfId="20" xr:uid="{00000000-0005-0000-0000-00000F000000}"/>
    <cellStyle name="Normal 8 2" xfId="21" xr:uid="{00000000-0005-0000-0000-000010000000}"/>
    <cellStyle name="Normal 8 3" xfId="22" xr:uid="{BE46CC7A-BDF7-422F-910B-F04DE2B7D5F5}"/>
    <cellStyle name="Normal 9" xfId="23" xr:uid="{5CE84D5E-41EA-4001-B247-FEE24C5859A4}"/>
    <cellStyle name="Normal 9 2" xfId="30" xr:uid="{FAB15399-8677-45CB-96B6-BC060CA2128B}"/>
    <cellStyle name="Normal_ERP Applicant Scoring Worksheet" xfId="25" xr:uid="{88DD2D6F-0DBD-4E67-8F3C-095A4186C542}"/>
    <cellStyle name="Normal_ERP Rd2 Scoring Worksheet" xfId="26" xr:uid="{E3CBD50E-E76A-4374-864C-4828C1851A3A}"/>
    <cellStyle name="Normal_Mecky's Model" xfId="28" xr:uid="{80906736-0E12-4A12-9378-FD9B5F47A9E9}"/>
    <cellStyle name="Normal_TCB000 Preservation (Current) 050628" xfId="27" xr:uid="{A796D0EF-DADB-495E-8CF4-196B7BF015A8}"/>
    <cellStyle name="Percent" xfId="2" builtinId="5"/>
    <cellStyle name="Percent 10" xfId="12" xr:uid="{00000000-0005-0000-0000-000018000000}"/>
    <cellStyle name="Percent 2" xfId="6" xr:uid="{00000000-0005-0000-0000-000019000000}"/>
    <cellStyle name="Percent 3" xfId="17" xr:uid="{00000000-0005-0000-0000-00001A000000}"/>
    <cellStyle name="Style 1" xfId="9" xr:uid="{00000000-0005-0000-0000-00001B000000}"/>
  </cellStyles>
  <dxfs count="5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font>
      <border>
        <vertical/>
        <horizontal/>
      </border>
    </dxf>
    <dxf>
      <fill>
        <patternFill>
          <bgColor theme="5"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99"/>
      <color rgb="FFF2F2F2"/>
      <color rgb="FFFFFFCC"/>
      <color rgb="FFFFFFFF"/>
      <color rgb="FFC5D9F1"/>
      <color rgb="FFFFFFD9"/>
      <color rgb="FFF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21" Type="http://schemas.openxmlformats.org/officeDocument/2006/relationships/externalLink" Target="externalLinks/externalLink3.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170703</xdr:colOff>
      <xdr:row>12</xdr:row>
      <xdr:rowOff>169956</xdr:rowOff>
    </xdr:from>
    <xdr:to>
      <xdr:col>20</xdr:col>
      <xdr:colOff>161552</xdr:colOff>
      <xdr:row>50</xdr:row>
      <xdr:rowOff>87966</xdr:rowOff>
    </xdr:to>
    <xdr:grpSp>
      <xdr:nvGrpSpPr>
        <xdr:cNvPr id="2" name="Organization Chart 2">
          <a:extLst>
            <a:ext uri="{FF2B5EF4-FFF2-40B4-BE49-F238E27FC236}">
              <a16:creationId xmlns:a16="http://schemas.microsoft.com/office/drawing/2014/main" id="{FCA15FF9-0E5F-452B-AB02-EA3D2E825DB2}"/>
            </a:ext>
          </a:extLst>
        </xdr:cNvPr>
        <xdr:cNvGrpSpPr>
          <a:grpSpLocks noChangeAspect="1"/>
        </xdr:cNvGrpSpPr>
      </xdr:nvGrpSpPr>
      <xdr:grpSpPr bwMode="auto">
        <a:xfrm>
          <a:off x="418353" y="2875056"/>
          <a:ext cx="13255999" cy="6014010"/>
          <a:chOff x="397" y="278"/>
          <a:chExt cx="1267" cy="408"/>
        </a:xfrm>
      </xdr:grpSpPr>
      <xdr:cxnSp macro="">
        <xdr:nvCxnSpPr>
          <xdr:cNvPr id="3" name="_s2091">
            <a:extLst>
              <a:ext uri="{FF2B5EF4-FFF2-40B4-BE49-F238E27FC236}">
                <a16:creationId xmlns:a16="http://schemas.microsoft.com/office/drawing/2014/main" id="{F567329C-FF87-4E50-9F9D-580AF2EC7369}"/>
              </a:ext>
            </a:extLst>
          </xdr:cNvPr>
          <xdr:cNvCxnSpPr>
            <a:cxnSpLocks noChangeShapeType="1"/>
            <a:stCxn id="29" idx="1"/>
            <a:endCxn id="24" idx="2"/>
          </xdr:cNvCxnSpPr>
        </xdr:nvCxnSpPr>
        <xdr:spPr bwMode="auto">
          <a:xfrm rot="10800000">
            <a:off x="944" y="542"/>
            <a:ext cx="21" cy="120"/>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4" name="_s2089">
            <a:extLst>
              <a:ext uri="{FF2B5EF4-FFF2-40B4-BE49-F238E27FC236}">
                <a16:creationId xmlns:a16="http://schemas.microsoft.com/office/drawing/2014/main" id="{9931BA37-BDBE-44B4-AEE8-0BFDD68888CE}"/>
              </a:ext>
            </a:extLst>
          </xdr:cNvPr>
          <xdr:cNvCxnSpPr>
            <a:cxnSpLocks noChangeShapeType="1"/>
            <a:stCxn id="28" idx="1"/>
            <a:endCxn id="24" idx="2"/>
          </xdr:cNvCxnSpPr>
        </xdr:nvCxnSpPr>
        <xdr:spPr bwMode="auto">
          <a:xfrm rot="10800000">
            <a:off x="944" y="542"/>
            <a:ext cx="21" cy="49"/>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5" name="_s2085">
            <a:extLst>
              <a:ext uri="{FF2B5EF4-FFF2-40B4-BE49-F238E27FC236}">
                <a16:creationId xmlns:a16="http://schemas.microsoft.com/office/drawing/2014/main" id="{E8B24EA8-71A9-4026-9634-1DD804CB2C17}"/>
              </a:ext>
            </a:extLst>
          </xdr:cNvPr>
          <xdr:cNvCxnSpPr>
            <a:cxnSpLocks noChangeShapeType="1"/>
            <a:stCxn id="27" idx="1"/>
            <a:endCxn id="23" idx="2"/>
          </xdr:cNvCxnSpPr>
        </xdr:nvCxnSpPr>
        <xdr:spPr bwMode="auto">
          <a:xfrm rot="10800000">
            <a:off x="753" y="542"/>
            <a:ext cx="15" cy="83"/>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6" name="_s2083">
            <a:extLst>
              <a:ext uri="{FF2B5EF4-FFF2-40B4-BE49-F238E27FC236}">
                <a16:creationId xmlns:a16="http://schemas.microsoft.com/office/drawing/2014/main" id="{1A3DFF25-7779-4AC4-8E03-9AE3AA1FEB70}"/>
              </a:ext>
            </a:extLst>
          </xdr:cNvPr>
          <xdr:cNvCxnSpPr>
            <a:cxnSpLocks noChangeShapeType="1"/>
            <a:stCxn id="26" idx="1"/>
            <a:endCxn id="22" idx="2"/>
          </xdr:cNvCxnSpPr>
        </xdr:nvCxnSpPr>
        <xdr:spPr bwMode="auto">
          <a:xfrm rot="10800000">
            <a:off x="564" y="542"/>
            <a:ext cx="21" cy="120"/>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7" name="_s2081">
            <a:extLst>
              <a:ext uri="{FF2B5EF4-FFF2-40B4-BE49-F238E27FC236}">
                <a16:creationId xmlns:a16="http://schemas.microsoft.com/office/drawing/2014/main" id="{85836448-DADE-4184-947E-B0A739E2C71D}"/>
              </a:ext>
            </a:extLst>
          </xdr:cNvPr>
          <xdr:cNvCxnSpPr>
            <a:cxnSpLocks noChangeShapeType="1"/>
            <a:stCxn id="25" idx="1"/>
            <a:endCxn id="22" idx="2"/>
          </xdr:cNvCxnSpPr>
        </xdr:nvCxnSpPr>
        <xdr:spPr bwMode="auto">
          <a:xfrm rot="10800000">
            <a:off x="564" y="542"/>
            <a:ext cx="21" cy="49"/>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8" name="_s2079">
            <a:extLst>
              <a:ext uri="{FF2B5EF4-FFF2-40B4-BE49-F238E27FC236}">
                <a16:creationId xmlns:a16="http://schemas.microsoft.com/office/drawing/2014/main" id="{D141F905-9D88-44F3-9BAF-9C9369C9E916}"/>
              </a:ext>
            </a:extLst>
          </xdr:cNvPr>
          <xdr:cNvCxnSpPr>
            <a:cxnSpLocks noChangeShapeType="1"/>
            <a:stCxn id="24" idx="1"/>
            <a:endCxn id="21" idx="2"/>
          </xdr:cNvCxnSpPr>
        </xdr:nvCxnSpPr>
        <xdr:spPr bwMode="auto">
          <a:xfrm rot="10800000">
            <a:off x="849" y="470"/>
            <a:ext cx="23" cy="48"/>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9" name="_s2077">
            <a:extLst>
              <a:ext uri="{FF2B5EF4-FFF2-40B4-BE49-F238E27FC236}">
                <a16:creationId xmlns:a16="http://schemas.microsoft.com/office/drawing/2014/main" id="{C8D61207-4D9B-4B35-B3AB-F37EFE1AE316}"/>
              </a:ext>
            </a:extLst>
          </xdr:cNvPr>
          <xdr:cNvCxnSpPr>
            <a:cxnSpLocks noChangeShapeType="1"/>
            <a:stCxn id="23" idx="1"/>
            <a:endCxn id="19" idx="2"/>
          </xdr:cNvCxnSpPr>
        </xdr:nvCxnSpPr>
        <xdr:spPr bwMode="auto">
          <a:xfrm rot="10800000">
            <a:off x="676" y="472"/>
            <a:ext cx="6" cy="46"/>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10" name="_s2075">
            <a:extLst>
              <a:ext uri="{FF2B5EF4-FFF2-40B4-BE49-F238E27FC236}">
                <a16:creationId xmlns:a16="http://schemas.microsoft.com/office/drawing/2014/main" id="{558874FF-949E-4B5D-AF43-6BC34B384B79}"/>
              </a:ext>
            </a:extLst>
          </xdr:cNvPr>
          <xdr:cNvCxnSpPr>
            <a:cxnSpLocks noChangeShapeType="1"/>
            <a:stCxn id="22" idx="1"/>
            <a:endCxn id="18" idx="2"/>
          </xdr:cNvCxnSpPr>
        </xdr:nvCxnSpPr>
        <xdr:spPr bwMode="auto">
          <a:xfrm rot="10800000">
            <a:off x="469" y="470"/>
            <a:ext cx="23" cy="48"/>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11" name="_s2065">
            <a:extLst>
              <a:ext uri="{FF2B5EF4-FFF2-40B4-BE49-F238E27FC236}">
                <a16:creationId xmlns:a16="http://schemas.microsoft.com/office/drawing/2014/main" id="{DC88633B-9177-4D51-8E5D-305F127B602C}"/>
              </a:ext>
            </a:extLst>
          </xdr:cNvPr>
          <xdr:cNvCxnSpPr>
            <a:cxnSpLocks noChangeShapeType="1"/>
            <a:stCxn id="21" idx="0"/>
            <a:endCxn id="17" idx="2"/>
          </xdr:cNvCxnSpPr>
        </xdr:nvCxnSpPr>
        <xdr:spPr bwMode="auto">
          <a:xfrm rot="16200000" flipV="1">
            <a:off x="746" y="319"/>
            <a:ext cx="37" cy="168"/>
          </a:xfrm>
          <a:prstGeom prst="bentConnector3">
            <a:avLst>
              <a:gd name="adj1" fmla="val 50000"/>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12" name="_s2063">
            <a:extLst>
              <a:ext uri="{FF2B5EF4-FFF2-40B4-BE49-F238E27FC236}">
                <a16:creationId xmlns:a16="http://schemas.microsoft.com/office/drawing/2014/main" id="{3E9412B4-A44F-4A33-B8CD-250BE18B39A8}"/>
              </a:ext>
            </a:extLst>
          </xdr:cNvPr>
          <xdr:cNvCxnSpPr>
            <a:cxnSpLocks noChangeShapeType="1"/>
            <a:stCxn id="20" idx="0"/>
            <a:endCxn id="16" idx="2"/>
          </xdr:cNvCxnSpPr>
        </xdr:nvCxnSpPr>
        <xdr:spPr bwMode="auto">
          <a:xfrm rot="16200000" flipV="1">
            <a:off x="1349" y="107"/>
            <a:ext cx="24" cy="463"/>
          </a:xfrm>
          <a:prstGeom prst="bentConnector3">
            <a:avLst>
              <a:gd name="adj1" fmla="val 50000"/>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13" name="_s2061">
            <a:extLst>
              <a:ext uri="{FF2B5EF4-FFF2-40B4-BE49-F238E27FC236}">
                <a16:creationId xmlns:a16="http://schemas.microsoft.com/office/drawing/2014/main" id="{8F737270-D4AD-4D38-AAEE-8DE5529F6C37}"/>
              </a:ext>
            </a:extLst>
          </xdr:cNvPr>
          <xdr:cNvCxnSpPr>
            <a:cxnSpLocks noChangeShapeType="1"/>
            <a:stCxn id="19" idx="0"/>
            <a:endCxn id="17" idx="2"/>
          </xdr:cNvCxnSpPr>
        </xdr:nvCxnSpPr>
        <xdr:spPr bwMode="auto">
          <a:xfrm flipV="1">
            <a:off x="676" y="385"/>
            <a:ext cx="4" cy="39"/>
          </a:xfrm>
          <a:prstGeom prst="straightConnector1">
            <a:avLst/>
          </a:prstGeom>
          <a:noFill/>
          <a:ln w="28575">
            <a:solidFill>
              <a:srgbClr val="4B595B"/>
            </a:solidFill>
            <a:round/>
            <a:headEnd/>
            <a:tailEnd/>
          </a:ln>
          <a:extLst>
            <a:ext uri="{909E8E84-426E-40DD-AFC4-6F175D3DCCD1}">
              <a14:hiddenFill xmlns:a14="http://schemas.microsoft.com/office/drawing/2010/main">
                <a:noFill/>
              </a14:hiddenFill>
            </a:ext>
          </a:extLst>
        </xdr:spPr>
      </xdr:cxnSp>
      <xdr:cxnSp macro="">
        <xdr:nvCxnSpPr>
          <xdr:cNvPr id="14" name="_s2059">
            <a:extLst>
              <a:ext uri="{FF2B5EF4-FFF2-40B4-BE49-F238E27FC236}">
                <a16:creationId xmlns:a16="http://schemas.microsoft.com/office/drawing/2014/main" id="{AFCB2053-DB0B-48CC-9DB0-0B0C446CA522}"/>
              </a:ext>
            </a:extLst>
          </xdr:cNvPr>
          <xdr:cNvCxnSpPr>
            <a:cxnSpLocks noChangeShapeType="1"/>
            <a:stCxn id="18" idx="0"/>
            <a:endCxn id="17" idx="2"/>
          </xdr:cNvCxnSpPr>
        </xdr:nvCxnSpPr>
        <xdr:spPr bwMode="auto">
          <a:xfrm rot="5400000" flipH="1" flipV="1">
            <a:off x="556" y="298"/>
            <a:ext cx="37" cy="212"/>
          </a:xfrm>
          <a:prstGeom prst="bentConnector3">
            <a:avLst>
              <a:gd name="adj1" fmla="val 50000"/>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15" name="_s2055">
            <a:extLst>
              <a:ext uri="{FF2B5EF4-FFF2-40B4-BE49-F238E27FC236}">
                <a16:creationId xmlns:a16="http://schemas.microsoft.com/office/drawing/2014/main" id="{9D05BD35-A1BD-48BF-ABBF-BED93671C25F}"/>
              </a:ext>
            </a:extLst>
          </xdr:cNvPr>
          <xdr:cNvCxnSpPr>
            <a:cxnSpLocks noChangeShapeType="1"/>
            <a:stCxn id="17" idx="0"/>
            <a:endCxn id="16" idx="2"/>
          </xdr:cNvCxnSpPr>
        </xdr:nvCxnSpPr>
        <xdr:spPr bwMode="auto">
          <a:xfrm rot="5400000" flipH="1" flipV="1">
            <a:off x="898" y="108"/>
            <a:ext cx="11" cy="448"/>
          </a:xfrm>
          <a:prstGeom prst="bentConnector3">
            <a:avLst>
              <a:gd name="adj1" fmla="val 50000"/>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sp macro="" textlink="">
        <xdr:nvSpPr>
          <xdr:cNvPr id="16" name="_s2051">
            <a:extLst>
              <a:ext uri="{FF2B5EF4-FFF2-40B4-BE49-F238E27FC236}">
                <a16:creationId xmlns:a16="http://schemas.microsoft.com/office/drawing/2014/main" id="{A6DBD926-A64D-47D9-A85C-A2EDCD8CF4F8}"/>
              </a:ext>
            </a:extLst>
          </xdr:cNvPr>
          <xdr:cNvSpPr>
            <a:spLocks noChangeArrowheads="1"/>
          </xdr:cNvSpPr>
        </xdr:nvSpPr>
        <xdr:spPr bwMode="auto">
          <a:xfrm>
            <a:off x="1057" y="278"/>
            <a:ext cx="142"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cs typeface="Arial"/>
              </a:rPr>
              <a:t>Proposed Owner</a:t>
            </a:r>
          </a:p>
          <a:p>
            <a:pPr algn="ctr" rtl="0">
              <a:defRPr sz="1000"/>
            </a:pPr>
            <a:r>
              <a:rPr lang="en-US" sz="1000" b="0" i="0" u="none" strike="noStrike" baseline="0">
                <a:solidFill>
                  <a:srgbClr val="000000"/>
                </a:solidFill>
                <a:latin typeface="Arial"/>
                <a:cs typeface="Arial"/>
              </a:rPr>
              <a:t>100%</a:t>
            </a:r>
          </a:p>
        </xdr:txBody>
      </xdr:sp>
      <xdr:sp macro="" textlink="">
        <xdr:nvSpPr>
          <xdr:cNvPr id="17" name="_s2052">
            <a:extLst>
              <a:ext uri="{FF2B5EF4-FFF2-40B4-BE49-F238E27FC236}">
                <a16:creationId xmlns:a16="http://schemas.microsoft.com/office/drawing/2014/main" id="{50BD3462-E013-40E2-874C-DC84C289B798}"/>
              </a:ext>
            </a:extLst>
          </xdr:cNvPr>
          <xdr:cNvSpPr>
            <a:spLocks noChangeArrowheads="1"/>
          </xdr:cNvSpPr>
        </xdr:nvSpPr>
        <xdr:spPr bwMode="auto">
          <a:xfrm>
            <a:off x="609" y="337"/>
            <a:ext cx="142" cy="48"/>
          </a:xfrm>
          <a:prstGeom prst="roundRect">
            <a:avLst>
              <a:gd name="adj" fmla="val 16667"/>
            </a:avLst>
          </a:prstGeom>
          <a:solidFill>
            <a:srgbClr val="BBE0E3"/>
          </a:solidFill>
          <a:ln w="28575">
            <a:solidFill>
              <a:srgbClr val="4B595B"/>
            </a:solidFill>
            <a:round/>
            <a:headEnd/>
            <a:tailEnd/>
          </a:ln>
          <a:effectLst>
            <a:outerShdw dist="53882" dir="2700000" algn="ctr" rotWithShape="0">
              <a:srgbClr val="808080">
                <a:alpha val="50000"/>
              </a:srgbClr>
            </a:outerShdw>
          </a:effectLst>
        </xdr:spPr>
        <xdr:txBody>
          <a:bodyPr/>
          <a:lstStyle/>
          <a:p>
            <a:r>
              <a:rPr lang="en-US"/>
              <a:t>General Partner, LLC</a:t>
            </a:r>
          </a:p>
          <a:p>
            <a:r>
              <a:rPr lang="en-US"/>
              <a:t>0.01%</a:t>
            </a:r>
          </a:p>
        </xdr:txBody>
      </xdr:sp>
      <xdr:sp macro="" textlink="">
        <xdr:nvSpPr>
          <xdr:cNvPr id="18" name="_s2058">
            <a:extLst>
              <a:ext uri="{FF2B5EF4-FFF2-40B4-BE49-F238E27FC236}">
                <a16:creationId xmlns:a16="http://schemas.microsoft.com/office/drawing/2014/main" id="{73FADB3C-C4AD-44BD-87BE-0D5A521EC3EA}"/>
              </a:ext>
            </a:extLst>
          </xdr:cNvPr>
          <xdr:cNvSpPr>
            <a:spLocks noChangeArrowheads="1"/>
          </xdr:cNvSpPr>
        </xdr:nvSpPr>
        <xdr:spPr bwMode="auto">
          <a:xfrm>
            <a:off x="397" y="422"/>
            <a:ext cx="143" cy="48"/>
          </a:xfrm>
          <a:prstGeom prst="roundRect">
            <a:avLst>
              <a:gd name="adj" fmla="val 16667"/>
            </a:avLst>
          </a:prstGeom>
          <a:solidFill>
            <a:srgbClr val="ADCFD2"/>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Member 20%</a:t>
            </a:r>
          </a:p>
        </xdr:txBody>
      </xdr:sp>
      <xdr:sp macro="" textlink="">
        <xdr:nvSpPr>
          <xdr:cNvPr id="19" name="_s2060">
            <a:extLst>
              <a:ext uri="{FF2B5EF4-FFF2-40B4-BE49-F238E27FC236}">
                <a16:creationId xmlns:a16="http://schemas.microsoft.com/office/drawing/2014/main" id="{D0B0F3E2-6A68-4CAC-BAF9-08126500A41C}"/>
              </a:ext>
            </a:extLst>
          </xdr:cNvPr>
          <xdr:cNvSpPr>
            <a:spLocks noChangeArrowheads="1"/>
          </xdr:cNvSpPr>
        </xdr:nvSpPr>
        <xdr:spPr bwMode="auto">
          <a:xfrm>
            <a:off x="605" y="424"/>
            <a:ext cx="142" cy="48"/>
          </a:xfrm>
          <a:prstGeom prst="roundRect">
            <a:avLst>
              <a:gd name="adj" fmla="val 16667"/>
            </a:avLst>
          </a:prstGeom>
          <a:solidFill>
            <a:srgbClr val="ADCFD2"/>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Member 2</a:t>
            </a:r>
            <a:r>
              <a:rPr lang="en-US" baseline="0"/>
              <a:t>0</a:t>
            </a:r>
            <a:r>
              <a:rPr lang="en-US"/>
              <a:t>%</a:t>
            </a:r>
          </a:p>
        </xdr:txBody>
      </xdr:sp>
      <xdr:sp macro="" textlink="">
        <xdr:nvSpPr>
          <xdr:cNvPr id="20" name="_s2062">
            <a:extLst>
              <a:ext uri="{FF2B5EF4-FFF2-40B4-BE49-F238E27FC236}">
                <a16:creationId xmlns:a16="http://schemas.microsoft.com/office/drawing/2014/main" id="{5DCD8D00-0E9E-40FC-BA5B-9BC08E91151E}"/>
              </a:ext>
            </a:extLst>
          </xdr:cNvPr>
          <xdr:cNvSpPr>
            <a:spLocks noChangeArrowheads="1"/>
          </xdr:cNvSpPr>
        </xdr:nvSpPr>
        <xdr:spPr bwMode="auto">
          <a:xfrm>
            <a:off x="1520" y="350"/>
            <a:ext cx="144" cy="48"/>
          </a:xfrm>
          <a:prstGeom prst="roundRect">
            <a:avLst>
              <a:gd name="adj" fmla="val 16667"/>
            </a:avLst>
          </a:prstGeom>
          <a:solidFill>
            <a:srgbClr val="BBE0E3"/>
          </a:solidFill>
          <a:ln w="28575">
            <a:solidFill>
              <a:srgbClr val="4B595B"/>
            </a:solidFill>
            <a:round/>
            <a:headEnd/>
            <a:tailEnd/>
          </a:ln>
          <a:effectLst>
            <a:outerShdw dist="53882" dir="2700000" algn="ctr" rotWithShape="0">
              <a:srgbClr val="808080">
                <a:alpha val="50000"/>
              </a:srgbClr>
            </a:outerShdw>
          </a:effectLst>
        </xdr:spPr>
        <xdr:txBody>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Limited Partner</a:t>
            </a:r>
            <a:r>
              <a:rPr lang="en-US" sz="1100" baseline="0">
                <a:effectLst/>
                <a:latin typeface="+mn-lt"/>
                <a:ea typeface="+mn-ea"/>
                <a:cs typeface="+mn-cs"/>
              </a:rPr>
              <a:t> 99.99%</a:t>
            </a:r>
            <a:endParaRPr lang="en-US">
              <a:effectLst/>
            </a:endParaRPr>
          </a:p>
          <a:p>
            <a:endParaRPr lang="en-US"/>
          </a:p>
        </xdr:txBody>
      </xdr:sp>
      <xdr:sp macro="" textlink="">
        <xdr:nvSpPr>
          <xdr:cNvPr id="21" name="_s2064">
            <a:extLst>
              <a:ext uri="{FF2B5EF4-FFF2-40B4-BE49-F238E27FC236}">
                <a16:creationId xmlns:a16="http://schemas.microsoft.com/office/drawing/2014/main" id="{D33009FB-3E15-4D3B-9F17-2B4DBF689E86}"/>
              </a:ext>
            </a:extLst>
          </xdr:cNvPr>
          <xdr:cNvSpPr>
            <a:spLocks noChangeArrowheads="1"/>
          </xdr:cNvSpPr>
        </xdr:nvSpPr>
        <xdr:spPr bwMode="auto">
          <a:xfrm>
            <a:off x="776" y="422"/>
            <a:ext cx="144" cy="48"/>
          </a:xfrm>
          <a:prstGeom prst="roundRect">
            <a:avLst>
              <a:gd name="adj" fmla="val 16667"/>
            </a:avLst>
          </a:prstGeom>
          <a:solidFill>
            <a:srgbClr val="ADCFD2"/>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Managing</a:t>
            </a:r>
            <a:r>
              <a:rPr lang="en-US" baseline="0"/>
              <a:t> </a:t>
            </a:r>
            <a:r>
              <a:rPr lang="en-US"/>
              <a:t>Member</a:t>
            </a:r>
            <a:r>
              <a:rPr lang="en-US" baseline="0"/>
              <a:t> 60</a:t>
            </a:r>
            <a:r>
              <a:rPr lang="en-US"/>
              <a:t>%</a:t>
            </a:r>
          </a:p>
        </xdr:txBody>
      </xdr:sp>
      <xdr:sp macro="" textlink="">
        <xdr:nvSpPr>
          <xdr:cNvPr id="22" name="_s2074">
            <a:extLst>
              <a:ext uri="{FF2B5EF4-FFF2-40B4-BE49-F238E27FC236}">
                <a16:creationId xmlns:a16="http://schemas.microsoft.com/office/drawing/2014/main" id="{4347F438-AF24-46D0-8F0F-4A367DB85D8F}"/>
              </a:ext>
            </a:extLst>
          </xdr:cNvPr>
          <xdr:cNvSpPr>
            <a:spLocks noChangeArrowheads="1"/>
          </xdr:cNvSpPr>
        </xdr:nvSpPr>
        <xdr:spPr bwMode="auto">
          <a:xfrm>
            <a:off x="492" y="494"/>
            <a:ext cx="142" cy="48"/>
          </a:xfrm>
          <a:prstGeom prst="roundRect">
            <a:avLst>
              <a:gd name="adj" fmla="val 16667"/>
            </a:avLst>
          </a:prstGeom>
          <a:solidFill>
            <a:srgbClr val="9FBFC1"/>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Shareholder</a:t>
            </a:r>
            <a:r>
              <a:rPr lang="en-US" baseline="0"/>
              <a:t> </a:t>
            </a:r>
            <a:r>
              <a:rPr lang="en-US"/>
              <a:t>100%</a:t>
            </a:r>
          </a:p>
        </xdr:txBody>
      </xdr:sp>
      <xdr:sp macro="" textlink="">
        <xdr:nvSpPr>
          <xdr:cNvPr id="23" name="_s2076">
            <a:extLst>
              <a:ext uri="{FF2B5EF4-FFF2-40B4-BE49-F238E27FC236}">
                <a16:creationId xmlns:a16="http://schemas.microsoft.com/office/drawing/2014/main" id="{C2DD6D49-9112-451B-AE5F-096E4ECCE58E}"/>
              </a:ext>
            </a:extLst>
          </xdr:cNvPr>
          <xdr:cNvSpPr>
            <a:spLocks noChangeArrowheads="1"/>
          </xdr:cNvSpPr>
        </xdr:nvSpPr>
        <xdr:spPr bwMode="auto">
          <a:xfrm>
            <a:off x="682" y="494"/>
            <a:ext cx="142" cy="48"/>
          </a:xfrm>
          <a:prstGeom prst="roundRect">
            <a:avLst>
              <a:gd name="adj" fmla="val 16667"/>
            </a:avLst>
          </a:prstGeom>
          <a:solidFill>
            <a:srgbClr val="9FBFC1"/>
          </a:solidFill>
          <a:ln w="3175">
            <a:solidFill>
              <a:srgbClr val="4B595B"/>
            </a:solidFill>
            <a:round/>
            <a:headEnd/>
            <a:tailEnd/>
          </a:ln>
          <a:effectLst>
            <a:outerShdw dist="53882" dir="2700000" algn="ctr" rotWithShape="0">
              <a:srgbClr val="808080">
                <a:alpha val="50000"/>
              </a:srgbClr>
            </a:outerShdw>
          </a:effectLst>
        </xdr:spPr>
        <xdr:txBody>
          <a:bodyPr/>
          <a:lstStyle/>
          <a:p>
            <a:r>
              <a:rPr lang="en-US" baseline="0"/>
              <a:t>Non-Profit Member </a:t>
            </a:r>
            <a:r>
              <a:rPr lang="en-US"/>
              <a:t>100%</a:t>
            </a:r>
          </a:p>
        </xdr:txBody>
      </xdr:sp>
      <xdr:sp macro="" textlink="">
        <xdr:nvSpPr>
          <xdr:cNvPr id="24" name="_s2078">
            <a:extLst>
              <a:ext uri="{FF2B5EF4-FFF2-40B4-BE49-F238E27FC236}">
                <a16:creationId xmlns:a16="http://schemas.microsoft.com/office/drawing/2014/main" id="{F1BE2E51-9F11-47EA-BFFC-01735D25ABEA}"/>
              </a:ext>
            </a:extLst>
          </xdr:cNvPr>
          <xdr:cNvSpPr>
            <a:spLocks noChangeArrowheads="1"/>
          </xdr:cNvSpPr>
        </xdr:nvSpPr>
        <xdr:spPr bwMode="auto">
          <a:xfrm>
            <a:off x="872" y="494"/>
            <a:ext cx="142" cy="48"/>
          </a:xfrm>
          <a:prstGeom prst="roundRect">
            <a:avLst>
              <a:gd name="adj" fmla="val 16667"/>
            </a:avLst>
          </a:prstGeom>
          <a:solidFill>
            <a:srgbClr val="9FBFC1"/>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N/A</a:t>
            </a:r>
          </a:p>
        </xdr:txBody>
      </xdr:sp>
      <xdr:sp macro="" textlink="">
        <xdr:nvSpPr>
          <xdr:cNvPr id="25" name="_s2080">
            <a:extLst>
              <a:ext uri="{FF2B5EF4-FFF2-40B4-BE49-F238E27FC236}">
                <a16:creationId xmlns:a16="http://schemas.microsoft.com/office/drawing/2014/main" id="{EA7AB8B0-8A85-4A93-9504-306F7B0E7830}"/>
              </a:ext>
            </a:extLst>
          </xdr:cNvPr>
          <xdr:cNvSpPr>
            <a:spLocks noChangeArrowheads="1"/>
          </xdr:cNvSpPr>
        </xdr:nvSpPr>
        <xdr:spPr bwMode="auto">
          <a:xfrm>
            <a:off x="587" y="566"/>
            <a:ext cx="141"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sz="1100">
                <a:latin typeface="+mn-lt"/>
                <a:ea typeface="+mn-ea"/>
                <a:cs typeface="+mn-cs"/>
              </a:rPr>
              <a:t>Shareholder</a:t>
            </a:r>
            <a:r>
              <a:rPr lang="en-US" sz="1100" baseline="0">
                <a:latin typeface="+mn-lt"/>
                <a:ea typeface="+mn-ea"/>
                <a:cs typeface="+mn-cs"/>
              </a:rPr>
              <a:t> </a:t>
            </a:r>
            <a:r>
              <a:rPr lang="en-US"/>
              <a:t>30%</a:t>
            </a:r>
          </a:p>
        </xdr:txBody>
      </xdr:sp>
      <xdr:sp macro="" textlink="">
        <xdr:nvSpPr>
          <xdr:cNvPr id="26" name="_s2082">
            <a:extLst>
              <a:ext uri="{FF2B5EF4-FFF2-40B4-BE49-F238E27FC236}">
                <a16:creationId xmlns:a16="http://schemas.microsoft.com/office/drawing/2014/main" id="{BFF3CFCB-B54C-4C19-88B2-4867F260ED7E}"/>
              </a:ext>
            </a:extLst>
          </xdr:cNvPr>
          <xdr:cNvSpPr>
            <a:spLocks noChangeArrowheads="1"/>
          </xdr:cNvSpPr>
        </xdr:nvSpPr>
        <xdr:spPr bwMode="auto">
          <a:xfrm>
            <a:off x="587" y="638"/>
            <a:ext cx="141" cy="47"/>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sz="1100">
                <a:latin typeface="+mn-lt"/>
                <a:ea typeface="+mn-ea"/>
                <a:cs typeface="+mn-cs"/>
              </a:rPr>
              <a:t>Shareholder</a:t>
            </a:r>
            <a:r>
              <a:rPr lang="en-US" sz="1100" baseline="0">
                <a:latin typeface="+mn-lt"/>
                <a:ea typeface="+mn-ea"/>
                <a:cs typeface="+mn-cs"/>
              </a:rPr>
              <a:t> </a:t>
            </a:r>
            <a:r>
              <a:rPr lang="en-US" baseline="0"/>
              <a:t> </a:t>
            </a:r>
            <a:r>
              <a:rPr lang="en-US"/>
              <a:t>70%</a:t>
            </a:r>
          </a:p>
        </xdr:txBody>
      </xdr:sp>
      <xdr:sp macro="" textlink="">
        <xdr:nvSpPr>
          <xdr:cNvPr id="27" name="_s2084">
            <a:extLst>
              <a:ext uri="{FF2B5EF4-FFF2-40B4-BE49-F238E27FC236}">
                <a16:creationId xmlns:a16="http://schemas.microsoft.com/office/drawing/2014/main" id="{861C44B6-DF2E-4AE0-A260-B5E8734C670E}"/>
              </a:ext>
            </a:extLst>
          </xdr:cNvPr>
          <xdr:cNvSpPr>
            <a:spLocks noChangeArrowheads="1"/>
          </xdr:cNvSpPr>
        </xdr:nvSpPr>
        <xdr:spPr bwMode="auto">
          <a:xfrm>
            <a:off x="768" y="565"/>
            <a:ext cx="142" cy="120"/>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a:t>Board Member</a:t>
            </a:r>
          </a:p>
          <a:p>
            <a:r>
              <a:rPr lang="en-US"/>
              <a:t>Board Member</a:t>
            </a:r>
          </a:p>
          <a:p>
            <a:r>
              <a:rPr lang="en-US"/>
              <a:t>Board Member</a:t>
            </a:r>
          </a:p>
          <a:p>
            <a:r>
              <a:rPr lang="en-US"/>
              <a:t>Board Member</a:t>
            </a:r>
          </a:p>
          <a:p>
            <a:r>
              <a:rPr lang="en-US"/>
              <a:t>Board Member</a:t>
            </a:r>
          </a:p>
          <a:p>
            <a:r>
              <a:rPr lang="en-US"/>
              <a:t>Board Member</a:t>
            </a:r>
          </a:p>
          <a:p>
            <a:r>
              <a:rPr lang="en-US"/>
              <a:t>Board Member</a:t>
            </a:r>
          </a:p>
        </xdr:txBody>
      </xdr:sp>
      <xdr:sp macro="" textlink="">
        <xdr:nvSpPr>
          <xdr:cNvPr id="28" name="_s2088">
            <a:extLst>
              <a:ext uri="{FF2B5EF4-FFF2-40B4-BE49-F238E27FC236}">
                <a16:creationId xmlns:a16="http://schemas.microsoft.com/office/drawing/2014/main" id="{6FD21FCE-7489-456D-BF34-48765838EBDE}"/>
              </a:ext>
            </a:extLst>
          </xdr:cNvPr>
          <xdr:cNvSpPr>
            <a:spLocks noChangeArrowheads="1"/>
          </xdr:cNvSpPr>
        </xdr:nvSpPr>
        <xdr:spPr bwMode="auto">
          <a:xfrm>
            <a:off x="967" y="566"/>
            <a:ext cx="142"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a:t>N/A</a:t>
            </a:r>
          </a:p>
        </xdr:txBody>
      </xdr:sp>
      <xdr:sp macro="" textlink="">
        <xdr:nvSpPr>
          <xdr:cNvPr id="29" name="_s2090">
            <a:extLst>
              <a:ext uri="{FF2B5EF4-FFF2-40B4-BE49-F238E27FC236}">
                <a16:creationId xmlns:a16="http://schemas.microsoft.com/office/drawing/2014/main" id="{CAF45A24-48DE-4429-9606-2DF0674068DB}"/>
              </a:ext>
            </a:extLst>
          </xdr:cNvPr>
          <xdr:cNvSpPr>
            <a:spLocks noChangeArrowheads="1"/>
          </xdr:cNvSpPr>
        </xdr:nvSpPr>
        <xdr:spPr bwMode="auto">
          <a:xfrm>
            <a:off x="967" y="638"/>
            <a:ext cx="142"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a:t>N/A</a:t>
            </a:r>
          </a:p>
        </xdr:txBody>
      </xdr:sp>
    </xdr:grpSp>
    <xdr:clientData fLocksWithSheet="0"/>
  </xdr:twoCellAnchor>
  <xdr:twoCellAnchor>
    <xdr:from>
      <xdr:col>18</xdr:col>
      <xdr:colOff>174033</xdr:colOff>
      <xdr:row>4</xdr:row>
      <xdr:rowOff>85725</xdr:rowOff>
    </xdr:from>
    <xdr:to>
      <xdr:col>21</xdr:col>
      <xdr:colOff>190500</xdr:colOff>
      <xdr:row>8</xdr:row>
      <xdr:rowOff>9524</xdr:rowOff>
    </xdr:to>
    <xdr:pic>
      <xdr:nvPicPr>
        <xdr:cNvPr id="30" name="Picture 701">
          <a:extLst>
            <a:ext uri="{FF2B5EF4-FFF2-40B4-BE49-F238E27FC236}">
              <a16:creationId xmlns:a16="http://schemas.microsoft.com/office/drawing/2014/main" id="{46835786-C0E7-4BEA-AE45-6E7A9AE59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04058" y="419100"/>
          <a:ext cx="1988142" cy="781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161178</xdr:colOff>
      <xdr:row>57</xdr:row>
      <xdr:rowOff>8031</xdr:rowOff>
    </xdr:from>
    <xdr:to>
      <xdr:col>20</xdr:col>
      <xdr:colOff>152027</xdr:colOff>
      <xdr:row>94</xdr:row>
      <xdr:rowOff>116541</xdr:rowOff>
    </xdr:to>
    <xdr:grpSp>
      <xdr:nvGrpSpPr>
        <xdr:cNvPr id="31" name="Organization Chart 2">
          <a:extLst>
            <a:ext uri="{FF2B5EF4-FFF2-40B4-BE49-F238E27FC236}">
              <a16:creationId xmlns:a16="http://schemas.microsoft.com/office/drawing/2014/main" id="{63149CFD-4553-4374-819B-9E9F7FA37184}"/>
            </a:ext>
          </a:extLst>
        </xdr:cNvPr>
        <xdr:cNvGrpSpPr>
          <a:grpSpLocks noChangeAspect="1"/>
        </xdr:cNvGrpSpPr>
      </xdr:nvGrpSpPr>
      <xdr:grpSpPr bwMode="auto">
        <a:xfrm>
          <a:off x="408828" y="10187081"/>
          <a:ext cx="13255999" cy="5982260"/>
          <a:chOff x="397" y="278"/>
          <a:chExt cx="1267" cy="408"/>
        </a:xfrm>
      </xdr:grpSpPr>
      <xdr:cxnSp macro="">
        <xdr:nvCxnSpPr>
          <xdr:cNvPr id="32" name="_s2091">
            <a:extLst>
              <a:ext uri="{FF2B5EF4-FFF2-40B4-BE49-F238E27FC236}">
                <a16:creationId xmlns:a16="http://schemas.microsoft.com/office/drawing/2014/main" id="{749E764E-35D3-44BF-9F37-6CCAD1475899}"/>
              </a:ext>
            </a:extLst>
          </xdr:cNvPr>
          <xdr:cNvCxnSpPr>
            <a:cxnSpLocks noChangeShapeType="1"/>
            <a:stCxn id="58" idx="1"/>
            <a:endCxn id="53" idx="2"/>
          </xdr:cNvCxnSpPr>
        </xdr:nvCxnSpPr>
        <xdr:spPr bwMode="auto">
          <a:xfrm rot="10800000">
            <a:off x="944" y="542"/>
            <a:ext cx="21" cy="120"/>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33" name="_s2089">
            <a:extLst>
              <a:ext uri="{FF2B5EF4-FFF2-40B4-BE49-F238E27FC236}">
                <a16:creationId xmlns:a16="http://schemas.microsoft.com/office/drawing/2014/main" id="{8FF615FD-1B28-4E03-9513-371E362A3BAF}"/>
              </a:ext>
            </a:extLst>
          </xdr:cNvPr>
          <xdr:cNvCxnSpPr>
            <a:cxnSpLocks noChangeShapeType="1"/>
            <a:stCxn id="57" idx="1"/>
            <a:endCxn id="53" idx="2"/>
          </xdr:cNvCxnSpPr>
        </xdr:nvCxnSpPr>
        <xdr:spPr bwMode="auto">
          <a:xfrm rot="10800000">
            <a:off x="944" y="542"/>
            <a:ext cx="21" cy="49"/>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34" name="_s2085">
            <a:extLst>
              <a:ext uri="{FF2B5EF4-FFF2-40B4-BE49-F238E27FC236}">
                <a16:creationId xmlns:a16="http://schemas.microsoft.com/office/drawing/2014/main" id="{D89FCBC5-AE43-4F5D-8C54-94D5B653F29E}"/>
              </a:ext>
            </a:extLst>
          </xdr:cNvPr>
          <xdr:cNvCxnSpPr>
            <a:cxnSpLocks noChangeShapeType="1"/>
            <a:stCxn id="56" idx="1"/>
            <a:endCxn id="52" idx="2"/>
          </xdr:cNvCxnSpPr>
        </xdr:nvCxnSpPr>
        <xdr:spPr bwMode="auto">
          <a:xfrm rot="10800000">
            <a:off x="753" y="542"/>
            <a:ext cx="15" cy="83"/>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35" name="_s2083">
            <a:extLst>
              <a:ext uri="{FF2B5EF4-FFF2-40B4-BE49-F238E27FC236}">
                <a16:creationId xmlns:a16="http://schemas.microsoft.com/office/drawing/2014/main" id="{BC699B60-4F89-4B05-9AC7-14B9AACD5842}"/>
              </a:ext>
            </a:extLst>
          </xdr:cNvPr>
          <xdr:cNvCxnSpPr>
            <a:cxnSpLocks noChangeShapeType="1"/>
            <a:stCxn id="55" idx="1"/>
            <a:endCxn id="51" idx="2"/>
          </xdr:cNvCxnSpPr>
        </xdr:nvCxnSpPr>
        <xdr:spPr bwMode="auto">
          <a:xfrm rot="10800000">
            <a:off x="564" y="542"/>
            <a:ext cx="21" cy="120"/>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36" name="_s2081">
            <a:extLst>
              <a:ext uri="{FF2B5EF4-FFF2-40B4-BE49-F238E27FC236}">
                <a16:creationId xmlns:a16="http://schemas.microsoft.com/office/drawing/2014/main" id="{C55FB3D6-3260-4EEF-9BBD-9353F2A02323}"/>
              </a:ext>
            </a:extLst>
          </xdr:cNvPr>
          <xdr:cNvCxnSpPr>
            <a:cxnSpLocks noChangeShapeType="1"/>
            <a:stCxn id="54" idx="1"/>
            <a:endCxn id="51" idx="2"/>
          </xdr:cNvCxnSpPr>
        </xdr:nvCxnSpPr>
        <xdr:spPr bwMode="auto">
          <a:xfrm rot="10800000">
            <a:off x="564" y="542"/>
            <a:ext cx="21" cy="49"/>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37" name="_s2079">
            <a:extLst>
              <a:ext uri="{FF2B5EF4-FFF2-40B4-BE49-F238E27FC236}">
                <a16:creationId xmlns:a16="http://schemas.microsoft.com/office/drawing/2014/main" id="{D1D40C0D-9951-43F9-9EDF-83736011E32C}"/>
              </a:ext>
            </a:extLst>
          </xdr:cNvPr>
          <xdr:cNvCxnSpPr>
            <a:cxnSpLocks noChangeShapeType="1"/>
            <a:stCxn id="53" idx="1"/>
            <a:endCxn id="50" idx="2"/>
          </xdr:cNvCxnSpPr>
        </xdr:nvCxnSpPr>
        <xdr:spPr bwMode="auto">
          <a:xfrm rot="10800000">
            <a:off x="849" y="470"/>
            <a:ext cx="23" cy="48"/>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38" name="_s2077">
            <a:extLst>
              <a:ext uri="{FF2B5EF4-FFF2-40B4-BE49-F238E27FC236}">
                <a16:creationId xmlns:a16="http://schemas.microsoft.com/office/drawing/2014/main" id="{EEB6D2B3-53CC-40D8-88D9-538A0AC72EC7}"/>
              </a:ext>
            </a:extLst>
          </xdr:cNvPr>
          <xdr:cNvCxnSpPr>
            <a:cxnSpLocks noChangeShapeType="1"/>
            <a:stCxn id="52" idx="1"/>
            <a:endCxn id="48" idx="2"/>
          </xdr:cNvCxnSpPr>
        </xdr:nvCxnSpPr>
        <xdr:spPr bwMode="auto">
          <a:xfrm rot="10800000">
            <a:off x="676" y="472"/>
            <a:ext cx="6" cy="46"/>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39" name="_s2075">
            <a:extLst>
              <a:ext uri="{FF2B5EF4-FFF2-40B4-BE49-F238E27FC236}">
                <a16:creationId xmlns:a16="http://schemas.microsoft.com/office/drawing/2014/main" id="{24F5BA44-69DE-40F1-BD3D-AAD7FAFA29A3}"/>
              </a:ext>
            </a:extLst>
          </xdr:cNvPr>
          <xdr:cNvCxnSpPr>
            <a:cxnSpLocks noChangeShapeType="1"/>
            <a:stCxn id="51" idx="1"/>
            <a:endCxn id="47" idx="2"/>
          </xdr:cNvCxnSpPr>
        </xdr:nvCxnSpPr>
        <xdr:spPr bwMode="auto">
          <a:xfrm rot="10800000">
            <a:off x="469" y="470"/>
            <a:ext cx="23" cy="48"/>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40" name="_s2065">
            <a:extLst>
              <a:ext uri="{FF2B5EF4-FFF2-40B4-BE49-F238E27FC236}">
                <a16:creationId xmlns:a16="http://schemas.microsoft.com/office/drawing/2014/main" id="{9FDD24AB-B676-44DC-A261-FD65EDD0CB06}"/>
              </a:ext>
            </a:extLst>
          </xdr:cNvPr>
          <xdr:cNvCxnSpPr>
            <a:cxnSpLocks noChangeShapeType="1"/>
            <a:stCxn id="50" idx="0"/>
            <a:endCxn id="46" idx="2"/>
          </xdr:cNvCxnSpPr>
        </xdr:nvCxnSpPr>
        <xdr:spPr bwMode="auto">
          <a:xfrm rot="16200000" flipV="1">
            <a:off x="746" y="319"/>
            <a:ext cx="37" cy="168"/>
          </a:xfrm>
          <a:prstGeom prst="bentConnector3">
            <a:avLst>
              <a:gd name="adj1" fmla="val 50000"/>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41" name="_s2063">
            <a:extLst>
              <a:ext uri="{FF2B5EF4-FFF2-40B4-BE49-F238E27FC236}">
                <a16:creationId xmlns:a16="http://schemas.microsoft.com/office/drawing/2014/main" id="{5540B475-F687-41FE-B14E-7883DC921231}"/>
              </a:ext>
            </a:extLst>
          </xdr:cNvPr>
          <xdr:cNvCxnSpPr>
            <a:cxnSpLocks noChangeShapeType="1"/>
            <a:stCxn id="49" idx="0"/>
            <a:endCxn id="45" idx="2"/>
          </xdr:cNvCxnSpPr>
        </xdr:nvCxnSpPr>
        <xdr:spPr bwMode="auto">
          <a:xfrm rot="16200000" flipV="1">
            <a:off x="1349" y="107"/>
            <a:ext cx="24" cy="463"/>
          </a:xfrm>
          <a:prstGeom prst="bentConnector3">
            <a:avLst>
              <a:gd name="adj1" fmla="val 50000"/>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42" name="_s2061">
            <a:extLst>
              <a:ext uri="{FF2B5EF4-FFF2-40B4-BE49-F238E27FC236}">
                <a16:creationId xmlns:a16="http://schemas.microsoft.com/office/drawing/2014/main" id="{D64808F9-2939-4170-8517-F113661034D5}"/>
              </a:ext>
            </a:extLst>
          </xdr:cNvPr>
          <xdr:cNvCxnSpPr>
            <a:cxnSpLocks noChangeShapeType="1"/>
            <a:stCxn id="48" idx="0"/>
            <a:endCxn id="46" idx="2"/>
          </xdr:cNvCxnSpPr>
        </xdr:nvCxnSpPr>
        <xdr:spPr bwMode="auto">
          <a:xfrm flipV="1">
            <a:off x="676" y="385"/>
            <a:ext cx="4" cy="39"/>
          </a:xfrm>
          <a:prstGeom prst="straightConnector1">
            <a:avLst/>
          </a:prstGeom>
          <a:noFill/>
          <a:ln w="28575">
            <a:solidFill>
              <a:srgbClr val="4B595B"/>
            </a:solidFill>
            <a:round/>
            <a:headEnd/>
            <a:tailEnd/>
          </a:ln>
          <a:extLst>
            <a:ext uri="{909E8E84-426E-40DD-AFC4-6F175D3DCCD1}">
              <a14:hiddenFill xmlns:a14="http://schemas.microsoft.com/office/drawing/2010/main">
                <a:noFill/>
              </a14:hiddenFill>
            </a:ext>
          </a:extLst>
        </xdr:spPr>
      </xdr:cxnSp>
      <xdr:cxnSp macro="">
        <xdr:nvCxnSpPr>
          <xdr:cNvPr id="43" name="_s2059">
            <a:extLst>
              <a:ext uri="{FF2B5EF4-FFF2-40B4-BE49-F238E27FC236}">
                <a16:creationId xmlns:a16="http://schemas.microsoft.com/office/drawing/2014/main" id="{C7B5AC8D-C98C-46FF-B7CE-6D553A31A826}"/>
              </a:ext>
            </a:extLst>
          </xdr:cNvPr>
          <xdr:cNvCxnSpPr>
            <a:cxnSpLocks noChangeShapeType="1"/>
            <a:stCxn id="47" idx="0"/>
            <a:endCxn id="46" idx="2"/>
          </xdr:cNvCxnSpPr>
        </xdr:nvCxnSpPr>
        <xdr:spPr bwMode="auto">
          <a:xfrm rot="5400000" flipH="1" flipV="1">
            <a:off x="556" y="298"/>
            <a:ext cx="37" cy="212"/>
          </a:xfrm>
          <a:prstGeom prst="bentConnector3">
            <a:avLst>
              <a:gd name="adj1" fmla="val 50000"/>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44" name="_s2055">
            <a:extLst>
              <a:ext uri="{FF2B5EF4-FFF2-40B4-BE49-F238E27FC236}">
                <a16:creationId xmlns:a16="http://schemas.microsoft.com/office/drawing/2014/main" id="{2DCEC716-7C9F-4051-8040-84471B34F70B}"/>
              </a:ext>
            </a:extLst>
          </xdr:cNvPr>
          <xdr:cNvCxnSpPr>
            <a:cxnSpLocks noChangeShapeType="1"/>
            <a:stCxn id="46" idx="0"/>
            <a:endCxn id="45" idx="2"/>
          </xdr:cNvCxnSpPr>
        </xdr:nvCxnSpPr>
        <xdr:spPr bwMode="auto">
          <a:xfrm rot="5400000" flipH="1" flipV="1">
            <a:off x="898" y="108"/>
            <a:ext cx="11" cy="448"/>
          </a:xfrm>
          <a:prstGeom prst="bentConnector3">
            <a:avLst>
              <a:gd name="adj1" fmla="val 50000"/>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sp macro="" textlink="">
        <xdr:nvSpPr>
          <xdr:cNvPr id="45" name="_s2051">
            <a:extLst>
              <a:ext uri="{FF2B5EF4-FFF2-40B4-BE49-F238E27FC236}">
                <a16:creationId xmlns:a16="http://schemas.microsoft.com/office/drawing/2014/main" id="{1ED9625F-1BB3-4455-BFB0-9E1F1BC40372}"/>
              </a:ext>
            </a:extLst>
          </xdr:cNvPr>
          <xdr:cNvSpPr>
            <a:spLocks noChangeArrowheads="1"/>
          </xdr:cNvSpPr>
        </xdr:nvSpPr>
        <xdr:spPr bwMode="auto">
          <a:xfrm>
            <a:off x="1057" y="278"/>
            <a:ext cx="142"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cs typeface="Arial"/>
              </a:rPr>
              <a:t>Current Owner</a:t>
            </a:r>
          </a:p>
          <a:p>
            <a:pPr algn="ctr" rtl="0">
              <a:defRPr sz="1000"/>
            </a:pPr>
            <a:r>
              <a:rPr lang="en-US" sz="1000" b="0" i="0" u="none" strike="noStrike" baseline="0">
                <a:solidFill>
                  <a:srgbClr val="000000"/>
                </a:solidFill>
                <a:latin typeface="Arial"/>
                <a:cs typeface="Arial"/>
              </a:rPr>
              <a:t>100%</a:t>
            </a:r>
          </a:p>
        </xdr:txBody>
      </xdr:sp>
      <xdr:sp macro="" textlink="">
        <xdr:nvSpPr>
          <xdr:cNvPr id="46" name="_s2052">
            <a:extLst>
              <a:ext uri="{FF2B5EF4-FFF2-40B4-BE49-F238E27FC236}">
                <a16:creationId xmlns:a16="http://schemas.microsoft.com/office/drawing/2014/main" id="{577113AE-E5A7-4541-81DE-2DEFCE7202C3}"/>
              </a:ext>
            </a:extLst>
          </xdr:cNvPr>
          <xdr:cNvSpPr>
            <a:spLocks noChangeArrowheads="1"/>
          </xdr:cNvSpPr>
        </xdr:nvSpPr>
        <xdr:spPr bwMode="auto">
          <a:xfrm>
            <a:off x="609" y="337"/>
            <a:ext cx="142" cy="48"/>
          </a:xfrm>
          <a:prstGeom prst="roundRect">
            <a:avLst>
              <a:gd name="adj" fmla="val 16667"/>
            </a:avLst>
          </a:prstGeom>
          <a:solidFill>
            <a:srgbClr val="BBE0E3"/>
          </a:solidFill>
          <a:ln w="28575">
            <a:solidFill>
              <a:srgbClr val="4B595B"/>
            </a:solidFill>
            <a:round/>
            <a:headEnd/>
            <a:tailEnd/>
          </a:ln>
          <a:effectLst>
            <a:outerShdw dist="53882" dir="2700000" algn="ctr" rotWithShape="0">
              <a:srgbClr val="808080">
                <a:alpha val="50000"/>
              </a:srgbClr>
            </a:outerShdw>
          </a:effectLst>
        </xdr:spPr>
        <xdr:txBody>
          <a:bodyPr/>
          <a:lstStyle/>
          <a:p>
            <a:r>
              <a:rPr lang="en-US"/>
              <a:t>General Partner, LLC</a:t>
            </a:r>
          </a:p>
          <a:p>
            <a:r>
              <a:rPr lang="en-US"/>
              <a:t>0.01%</a:t>
            </a:r>
          </a:p>
        </xdr:txBody>
      </xdr:sp>
      <xdr:sp macro="" textlink="">
        <xdr:nvSpPr>
          <xdr:cNvPr id="47" name="_s2058">
            <a:extLst>
              <a:ext uri="{FF2B5EF4-FFF2-40B4-BE49-F238E27FC236}">
                <a16:creationId xmlns:a16="http://schemas.microsoft.com/office/drawing/2014/main" id="{F3656EBB-3981-4B2A-9169-3A319CBE679D}"/>
              </a:ext>
            </a:extLst>
          </xdr:cNvPr>
          <xdr:cNvSpPr>
            <a:spLocks noChangeArrowheads="1"/>
          </xdr:cNvSpPr>
        </xdr:nvSpPr>
        <xdr:spPr bwMode="auto">
          <a:xfrm>
            <a:off x="397" y="422"/>
            <a:ext cx="143" cy="48"/>
          </a:xfrm>
          <a:prstGeom prst="roundRect">
            <a:avLst>
              <a:gd name="adj" fmla="val 16667"/>
            </a:avLst>
          </a:prstGeom>
          <a:solidFill>
            <a:srgbClr val="ADCFD2"/>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Member 20%</a:t>
            </a:r>
          </a:p>
        </xdr:txBody>
      </xdr:sp>
      <xdr:sp macro="" textlink="">
        <xdr:nvSpPr>
          <xdr:cNvPr id="48" name="_s2060">
            <a:extLst>
              <a:ext uri="{FF2B5EF4-FFF2-40B4-BE49-F238E27FC236}">
                <a16:creationId xmlns:a16="http://schemas.microsoft.com/office/drawing/2014/main" id="{A9BBA29E-9B7D-40E0-961B-AD69A32D6257}"/>
              </a:ext>
            </a:extLst>
          </xdr:cNvPr>
          <xdr:cNvSpPr>
            <a:spLocks noChangeArrowheads="1"/>
          </xdr:cNvSpPr>
        </xdr:nvSpPr>
        <xdr:spPr bwMode="auto">
          <a:xfrm>
            <a:off x="605" y="424"/>
            <a:ext cx="142" cy="48"/>
          </a:xfrm>
          <a:prstGeom prst="roundRect">
            <a:avLst>
              <a:gd name="adj" fmla="val 16667"/>
            </a:avLst>
          </a:prstGeom>
          <a:solidFill>
            <a:srgbClr val="ADCFD2"/>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Member 2</a:t>
            </a:r>
            <a:r>
              <a:rPr lang="en-US" baseline="0"/>
              <a:t>0</a:t>
            </a:r>
            <a:r>
              <a:rPr lang="en-US"/>
              <a:t>%</a:t>
            </a:r>
          </a:p>
        </xdr:txBody>
      </xdr:sp>
      <xdr:sp macro="" textlink="">
        <xdr:nvSpPr>
          <xdr:cNvPr id="49" name="_s2062">
            <a:extLst>
              <a:ext uri="{FF2B5EF4-FFF2-40B4-BE49-F238E27FC236}">
                <a16:creationId xmlns:a16="http://schemas.microsoft.com/office/drawing/2014/main" id="{6C96E53C-A6D9-496B-8171-771679DB765A}"/>
              </a:ext>
            </a:extLst>
          </xdr:cNvPr>
          <xdr:cNvSpPr>
            <a:spLocks noChangeArrowheads="1"/>
          </xdr:cNvSpPr>
        </xdr:nvSpPr>
        <xdr:spPr bwMode="auto">
          <a:xfrm>
            <a:off x="1520" y="350"/>
            <a:ext cx="144" cy="48"/>
          </a:xfrm>
          <a:prstGeom prst="roundRect">
            <a:avLst>
              <a:gd name="adj" fmla="val 16667"/>
            </a:avLst>
          </a:prstGeom>
          <a:solidFill>
            <a:srgbClr val="BBE0E3"/>
          </a:solidFill>
          <a:ln w="28575">
            <a:solidFill>
              <a:srgbClr val="4B595B"/>
            </a:solidFill>
            <a:round/>
            <a:headEnd/>
            <a:tailEnd/>
          </a:ln>
          <a:effectLst>
            <a:outerShdw dist="53882" dir="2700000" algn="ctr" rotWithShape="0">
              <a:srgbClr val="808080">
                <a:alpha val="50000"/>
              </a:srgbClr>
            </a:outerShdw>
          </a:effectLst>
        </xdr:spPr>
        <xdr:txBody>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Limited Partner</a:t>
            </a:r>
            <a:r>
              <a:rPr lang="en-US" sz="1100" baseline="0">
                <a:effectLst/>
                <a:latin typeface="+mn-lt"/>
                <a:ea typeface="+mn-ea"/>
                <a:cs typeface="+mn-cs"/>
              </a:rPr>
              <a:t> 99.99%</a:t>
            </a:r>
            <a:endParaRPr lang="en-US">
              <a:effectLst/>
            </a:endParaRPr>
          </a:p>
          <a:p>
            <a:endParaRPr lang="en-US"/>
          </a:p>
        </xdr:txBody>
      </xdr:sp>
      <xdr:sp macro="" textlink="">
        <xdr:nvSpPr>
          <xdr:cNvPr id="50" name="_s2064">
            <a:extLst>
              <a:ext uri="{FF2B5EF4-FFF2-40B4-BE49-F238E27FC236}">
                <a16:creationId xmlns:a16="http://schemas.microsoft.com/office/drawing/2014/main" id="{E6F59488-3331-471C-9EB7-C80D7713435A}"/>
              </a:ext>
            </a:extLst>
          </xdr:cNvPr>
          <xdr:cNvSpPr>
            <a:spLocks noChangeArrowheads="1"/>
          </xdr:cNvSpPr>
        </xdr:nvSpPr>
        <xdr:spPr bwMode="auto">
          <a:xfrm>
            <a:off x="776" y="422"/>
            <a:ext cx="144" cy="48"/>
          </a:xfrm>
          <a:prstGeom prst="roundRect">
            <a:avLst>
              <a:gd name="adj" fmla="val 16667"/>
            </a:avLst>
          </a:prstGeom>
          <a:solidFill>
            <a:srgbClr val="ADCFD2"/>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Managing</a:t>
            </a:r>
            <a:r>
              <a:rPr lang="en-US" baseline="0"/>
              <a:t> </a:t>
            </a:r>
            <a:r>
              <a:rPr lang="en-US"/>
              <a:t>Member</a:t>
            </a:r>
            <a:r>
              <a:rPr lang="en-US" baseline="0"/>
              <a:t> 60</a:t>
            </a:r>
            <a:r>
              <a:rPr lang="en-US"/>
              <a:t>%</a:t>
            </a:r>
          </a:p>
        </xdr:txBody>
      </xdr:sp>
      <xdr:sp macro="" textlink="">
        <xdr:nvSpPr>
          <xdr:cNvPr id="51" name="_s2074">
            <a:extLst>
              <a:ext uri="{FF2B5EF4-FFF2-40B4-BE49-F238E27FC236}">
                <a16:creationId xmlns:a16="http://schemas.microsoft.com/office/drawing/2014/main" id="{FEF6D9C1-385B-4DC1-A9DC-417E24E945D0}"/>
              </a:ext>
            </a:extLst>
          </xdr:cNvPr>
          <xdr:cNvSpPr>
            <a:spLocks noChangeArrowheads="1"/>
          </xdr:cNvSpPr>
        </xdr:nvSpPr>
        <xdr:spPr bwMode="auto">
          <a:xfrm>
            <a:off x="492" y="494"/>
            <a:ext cx="142" cy="48"/>
          </a:xfrm>
          <a:prstGeom prst="roundRect">
            <a:avLst>
              <a:gd name="adj" fmla="val 16667"/>
            </a:avLst>
          </a:prstGeom>
          <a:solidFill>
            <a:srgbClr val="9FBFC1"/>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Shareholder</a:t>
            </a:r>
            <a:r>
              <a:rPr lang="en-US" baseline="0"/>
              <a:t> </a:t>
            </a:r>
            <a:r>
              <a:rPr lang="en-US"/>
              <a:t>100%</a:t>
            </a:r>
          </a:p>
        </xdr:txBody>
      </xdr:sp>
      <xdr:sp macro="" textlink="">
        <xdr:nvSpPr>
          <xdr:cNvPr id="52" name="_s2076">
            <a:extLst>
              <a:ext uri="{FF2B5EF4-FFF2-40B4-BE49-F238E27FC236}">
                <a16:creationId xmlns:a16="http://schemas.microsoft.com/office/drawing/2014/main" id="{BA5710BF-A81D-4C12-94E9-FDFE6A1A0344}"/>
              </a:ext>
            </a:extLst>
          </xdr:cNvPr>
          <xdr:cNvSpPr>
            <a:spLocks noChangeArrowheads="1"/>
          </xdr:cNvSpPr>
        </xdr:nvSpPr>
        <xdr:spPr bwMode="auto">
          <a:xfrm>
            <a:off x="682" y="494"/>
            <a:ext cx="142" cy="48"/>
          </a:xfrm>
          <a:prstGeom prst="roundRect">
            <a:avLst>
              <a:gd name="adj" fmla="val 16667"/>
            </a:avLst>
          </a:prstGeom>
          <a:solidFill>
            <a:srgbClr val="9FBFC1"/>
          </a:solidFill>
          <a:ln w="3175">
            <a:solidFill>
              <a:srgbClr val="4B595B"/>
            </a:solidFill>
            <a:round/>
            <a:headEnd/>
            <a:tailEnd/>
          </a:ln>
          <a:effectLst>
            <a:outerShdw dist="53882" dir="2700000" algn="ctr" rotWithShape="0">
              <a:srgbClr val="808080">
                <a:alpha val="50000"/>
              </a:srgbClr>
            </a:outerShdw>
          </a:effectLst>
        </xdr:spPr>
        <xdr:txBody>
          <a:bodyPr/>
          <a:lstStyle/>
          <a:p>
            <a:r>
              <a:rPr lang="en-US" baseline="0"/>
              <a:t>Non-Profit Member </a:t>
            </a:r>
            <a:r>
              <a:rPr lang="en-US"/>
              <a:t>100%</a:t>
            </a:r>
          </a:p>
        </xdr:txBody>
      </xdr:sp>
      <xdr:sp macro="" textlink="">
        <xdr:nvSpPr>
          <xdr:cNvPr id="53" name="_s2078">
            <a:extLst>
              <a:ext uri="{FF2B5EF4-FFF2-40B4-BE49-F238E27FC236}">
                <a16:creationId xmlns:a16="http://schemas.microsoft.com/office/drawing/2014/main" id="{EF047003-4670-40C4-91EF-FE9061E5BD82}"/>
              </a:ext>
            </a:extLst>
          </xdr:cNvPr>
          <xdr:cNvSpPr>
            <a:spLocks noChangeArrowheads="1"/>
          </xdr:cNvSpPr>
        </xdr:nvSpPr>
        <xdr:spPr bwMode="auto">
          <a:xfrm>
            <a:off x="872" y="494"/>
            <a:ext cx="142" cy="48"/>
          </a:xfrm>
          <a:prstGeom prst="roundRect">
            <a:avLst>
              <a:gd name="adj" fmla="val 16667"/>
            </a:avLst>
          </a:prstGeom>
          <a:solidFill>
            <a:srgbClr val="9FBFC1"/>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N/A</a:t>
            </a:r>
          </a:p>
        </xdr:txBody>
      </xdr:sp>
      <xdr:sp macro="" textlink="">
        <xdr:nvSpPr>
          <xdr:cNvPr id="54" name="_s2080">
            <a:extLst>
              <a:ext uri="{FF2B5EF4-FFF2-40B4-BE49-F238E27FC236}">
                <a16:creationId xmlns:a16="http://schemas.microsoft.com/office/drawing/2014/main" id="{DA7210C6-ACF4-4084-84D0-658434146659}"/>
              </a:ext>
            </a:extLst>
          </xdr:cNvPr>
          <xdr:cNvSpPr>
            <a:spLocks noChangeArrowheads="1"/>
          </xdr:cNvSpPr>
        </xdr:nvSpPr>
        <xdr:spPr bwMode="auto">
          <a:xfrm>
            <a:off x="587" y="566"/>
            <a:ext cx="141"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sz="1100">
                <a:latin typeface="+mn-lt"/>
                <a:ea typeface="+mn-ea"/>
                <a:cs typeface="+mn-cs"/>
              </a:rPr>
              <a:t>Shareholder</a:t>
            </a:r>
            <a:r>
              <a:rPr lang="en-US" sz="1100" baseline="0">
                <a:latin typeface="+mn-lt"/>
                <a:ea typeface="+mn-ea"/>
                <a:cs typeface="+mn-cs"/>
              </a:rPr>
              <a:t> </a:t>
            </a:r>
            <a:r>
              <a:rPr lang="en-US"/>
              <a:t>30%</a:t>
            </a:r>
          </a:p>
        </xdr:txBody>
      </xdr:sp>
      <xdr:sp macro="" textlink="">
        <xdr:nvSpPr>
          <xdr:cNvPr id="55" name="_s2082">
            <a:extLst>
              <a:ext uri="{FF2B5EF4-FFF2-40B4-BE49-F238E27FC236}">
                <a16:creationId xmlns:a16="http://schemas.microsoft.com/office/drawing/2014/main" id="{06CE4CEC-E01E-4C90-8087-A82D74EE9988}"/>
              </a:ext>
            </a:extLst>
          </xdr:cNvPr>
          <xdr:cNvSpPr>
            <a:spLocks noChangeArrowheads="1"/>
          </xdr:cNvSpPr>
        </xdr:nvSpPr>
        <xdr:spPr bwMode="auto">
          <a:xfrm>
            <a:off x="587" y="638"/>
            <a:ext cx="141" cy="47"/>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sz="1100">
                <a:latin typeface="+mn-lt"/>
                <a:ea typeface="+mn-ea"/>
                <a:cs typeface="+mn-cs"/>
              </a:rPr>
              <a:t>Shareholder</a:t>
            </a:r>
            <a:r>
              <a:rPr lang="en-US" sz="1100" baseline="0">
                <a:latin typeface="+mn-lt"/>
                <a:ea typeface="+mn-ea"/>
                <a:cs typeface="+mn-cs"/>
              </a:rPr>
              <a:t> </a:t>
            </a:r>
            <a:r>
              <a:rPr lang="en-US" baseline="0"/>
              <a:t> </a:t>
            </a:r>
            <a:r>
              <a:rPr lang="en-US"/>
              <a:t>70%</a:t>
            </a:r>
          </a:p>
        </xdr:txBody>
      </xdr:sp>
      <xdr:sp macro="" textlink="">
        <xdr:nvSpPr>
          <xdr:cNvPr id="56" name="_s2084">
            <a:extLst>
              <a:ext uri="{FF2B5EF4-FFF2-40B4-BE49-F238E27FC236}">
                <a16:creationId xmlns:a16="http://schemas.microsoft.com/office/drawing/2014/main" id="{C07D30B1-33A1-4508-943E-492848FB286D}"/>
              </a:ext>
            </a:extLst>
          </xdr:cNvPr>
          <xdr:cNvSpPr>
            <a:spLocks noChangeArrowheads="1"/>
          </xdr:cNvSpPr>
        </xdr:nvSpPr>
        <xdr:spPr bwMode="auto">
          <a:xfrm>
            <a:off x="768" y="565"/>
            <a:ext cx="142" cy="120"/>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a:t>Board Member</a:t>
            </a:r>
          </a:p>
          <a:p>
            <a:r>
              <a:rPr lang="en-US"/>
              <a:t>Board Member</a:t>
            </a:r>
          </a:p>
          <a:p>
            <a:r>
              <a:rPr lang="en-US"/>
              <a:t>Board Member</a:t>
            </a:r>
          </a:p>
          <a:p>
            <a:r>
              <a:rPr lang="en-US"/>
              <a:t>Board Member</a:t>
            </a:r>
          </a:p>
          <a:p>
            <a:r>
              <a:rPr lang="en-US"/>
              <a:t>Board Member</a:t>
            </a:r>
          </a:p>
          <a:p>
            <a:r>
              <a:rPr lang="en-US"/>
              <a:t>Board Member</a:t>
            </a:r>
          </a:p>
          <a:p>
            <a:r>
              <a:rPr lang="en-US"/>
              <a:t>Board Member</a:t>
            </a:r>
          </a:p>
        </xdr:txBody>
      </xdr:sp>
      <xdr:sp macro="" textlink="">
        <xdr:nvSpPr>
          <xdr:cNvPr id="57" name="_s2088">
            <a:extLst>
              <a:ext uri="{FF2B5EF4-FFF2-40B4-BE49-F238E27FC236}">
                <a16:creationId xmlns:a16="http://schemas.microsoft.com/office/drawing/2014/main" id="{E1EC69EE-EBAF-48FC-B525-D8EF5C996118}"/>
              </a:ext>
            </a:extLst>
          </xdr:cNvPr>
          <xdr:cNvSpPr>
            <a:spLocks noChangeArrowheads="1"/>
          </xdr:cNvSpPr>
        </xdr:nvSpPr>
        <xdr:spPr bwMode="auto">
          <a:xfrm>
            <a:off x="967" y="566"/>
            <a:ext cx="142"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a:t>N/A</a:t>
            </a:r>
          </a:p>
        </xdr:txBody>
      </xdr:sp>
      <xdr:sp macro="" textlink="">
        <xdr:nvSpPr>
          <xdr:cNvPr id="58" name="_s2090">
            <a:extLst>
              <a:ext uri="{FF2B5EF4-FFF2-40B4-BE49-F238E27FC236}">
                <a16:creationId xmlns:a16="http://schemas.microsoft.com/office/drawing/2014/main" id="{A4D10376-1710-495E-9697-CFE2D9116AB6}"/>
              </a:ext>
            </a:extLst>
          </xdr:cNvPr>
          <xdr:cNvSpPr>
            <a:spLocks noChangeArrowheads="1"/>
          </xdr:cNvSpPr>
        </xdr:nvSpPr>
        <xdr:spPr bwMode="auto">
          <a:xfrm>
            <a:off x="967" y="638"/>
            <a:ext cx="142"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a:t>N/A</a:t>
            </a:r>
          </a:p>
        </xdr:txBody>
      </xdr:sp>
    </xdr:grpSp>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870857</xdr:colOff>
      <xdr:row>0</xdr:row>
      <xdr:rowOff>108857</xdr:rowOff>
    </xdr:from>
    <xdr:to>
      <xdr:col>8</xdr:col>
      <xdr:colOff>718457</xdr:colOff>
      <xdr:row>5</xdr:row>
      <xdr:rowOff>40821</xdr:rowOff>
    </xdr:to>
    <xdr:pic>
      <xdr:nvPicPr>
        <xdr:cNvPr id="2" name="Picture 1">
          <a:extLst>
            <a:ext uri="{FF2B5EF4-FFF2-40B4-BE49-F238E27FC236}">
              <a16:creationId xmlns:a16="http://schemas.microsoft.com/office/drawing/2014/main" id="{87513E95-CB0F-4194-9E71-6284CC439DA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5000"/>
        <a:stretch/>
      </xdr:blipFill>
      <xdr:spPr>
        <a:xfrm>
          <a:off x="1480457" y="108857"/>
          <a:ext cx="5924550" cy="8844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152401</xdr:colOff>
      <xdr:row>1</xdr:row>
      <xdr:rowOff>89420</xdr:rowOff>
    </xdr:from>
    <xdr:to>
      <xdr:col>11</xdr:col>
      <xdr:colOff>1276350</xdr:colOff>
      <xdr:row>2</xdr:row>
      <xdr:rowOff>133440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05901" y="146570"/>
          <a:ext cx="1114424" cy="282145"/>
        </a:xfrm>
        <a:prstGeom prst="rect">
          <a:avLst/>
        </a:prstGeom>
      </xdr:spPr>
    </xdr:pic>
    <xdr:clientData/>
  </xdr:twoCellAnchor>
  <xdr:twoCellAnchor editAs="oneCell">
    <xdr:from>
      <xdr:col>11</xdr:col>
      <xdr:colOff>106362</xdr:colOff>
      <xdr:row>3</xdr:row>
      <xdr:rowOff>113508</xdr:rowOff>
    </xdr:from>
    <xdr:to>
      <xdr:col>11</xdr:col>
      <xdr:colOff>1279842</xdr:colOff>
      <xdr:row>8</xdr:row>
      <xdr:rowOff>1042</xdr:rowOff>
    </xdr:to>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a:stretch>
          <a:fillRect/>
        </a:stretch>
      </xdr:blipFill>
      <xdr:spPr>
        <a:xfrm>
          <a:off x="9952831" y="637383"/>
          <a:ext cx="1181100" cy="706684"/>
        </a:xfrm>
        <a:prstGeom prst="rect">
          <a:avLst/>
        </a:prstGeom>
      </xdr:spPr>
    </xdr:pic>
    <xdr:clientData/>
  </xdr:twoCellAnchor>
  <xdr:twoCellAnchor editAs="oneCell">
    <xdr:from>
      <xdr:col>11</xdr:col>
      <xdr:colOff>50172</xdr:colOff>
      <xdr:row>9</xdr:row>
      <xdr:rowOff>181</xdr:rowOff>
    </xdr:from>
    <xdr:to>
      <xdr:col>11</xdr:col>
      <xdr:colOff>1315571</xdr:colOff>
      <xdr:row>11</xdr:row>
      <xdr:rowOff>36960</xdr:rowOff>
    </xdr:to>
    <xdr:pic>
      <xdr:nvPicPr>
        <xdr:cNvPr id="8" name="Picture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3"/>
        <a:stretch>
          <a:fillRect/>
        </a:stretch>
      </xdr:blipFill>
      <xdr:spPr>
        <a:xfrm>
          <a:off x="9896641" y="1547994"/>
          <a:ext cx="1255874" cy="4177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IHDAApplication2011rev1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s\ahamernik\Filr\My%20Files\Internal%20Audit\E:\Temp\IHDAApplication2011rev1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XPgrpwise\Summary%20Form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Users\ahamernik\Filr\My%20Files\Internal%20Audit\C:\Temp\XPgrpwise\Summary%20Form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ultifamily%20Fin\Forms\Common%20Application\IHDA%20Common%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Users\ahamernik\Filr\My%20Files\Internal%20Audit\C:\Multifamily%20Fin\Forms\Common%20Application\IHDA%20Common%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Multifamily%20Fin\PID\PID11400%20-%20PID11499\PID11458%20East%20Bluff%20Housing%20PPA%20Rd%20II%202017\06_Underwriting\2018\LIHTC%20Review%202018\Board\Board%20September%202019\11458_East%20Bluff%20Housing_Board_9.20.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Multifamily%20Fin\PID\2020_CommonApplication_Underwriting_2020v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jwambach\AppData\Local\Microsoft\Windows\INetCache\Content.Outlook\56OK9VHS\11486_Oso%20Apartments_Underwriting_Closing_Final_Post%20Closing_9.6.18-Settlement%20Statement%20Versi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in-fs1\depts\Multifamily%20Fin\PID\PID10637_Northtown%20Apartments\06_Underwriting\LIHTC%20Review\10637_Northtown%20Apts_2012%20Common%20app.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gutman\Desktop\Work%20Stuff\Risk%20Ratings%20and%20Classifications\RRM-SampleBPL%2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dgutman\Desktop\Work%20Stuff\Pre-Screen\PreScreen%20Model_v19.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Multifamily%20Fin\PPA\2020%20PPA\2020%20PPA%20Form%20Updates\2020%20PPA%20Form_WIPv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dgutman\AppData\Local\Microsoft\Windows\Temporary%20Internet%20Files\Content.Outlook\H2578C0L\PID11194%20-%20IHDA%20-%20Rate%20Request%20Form.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Multifamily%20Fin\PID\PID11600%20-%20PID11699\PID11693%20Lathrop%201B%209%25\06%20Underwriting\08%20Closing\11693_Lathrop%20IB_Closing_v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pplication Cover"/>
      <sheetName val="Description"/>
      <sheetName val="Dev Team"/>
      <sheetName val="Sources and Budget"/>
      <sheetName val="Operating"/>
      <sheetName val="Proforma"/>
      <sheetName val="Exhibits"/>
      <sheetName val="Credit Authorization"/>
      <sheetName val="Certifications"/>
      <sheetName val="Application Review"/>
      <sheetName val="Tax Credit Supplement"/>
      <sheetName val="TC Supplement Review"/>
      <sheetName val="Applicant Work Space"/>
      <sheetName val="Project Summary"/>
      <sheetName val="Summary Supplement"/>
      <sheetName val="Subsidy Calculations"/>
      <sheetName val="Interest and Amortization"/>
      <sheetName val="Construction SU"/>
      <sheetName val="Absorption"/>
      <sheetName val="Lists"/>
      <sheetName val="Transfer Memo"/>
      <sheetName val="Sheet1"/>
      <sheetName val="Data"/>
      <sheetName val="Application_Cover"/>
      <sheetName val="Dev_Team"/>
      <sheetName val="Sources_and_Budget"/>
      <sheetName val="Credit_Authorization"/>
      <sheetName val="Application_Review"/>
      <sheetName val="Tax_Credit_Supplement"/>
      <sheetName val="TC_Supplement_Review"/>
      <sheetName val="Applicant_Work_Space"/>
      <sheetName val="Project_Summary"/>
      <sheetName val="Summary_Supplement"/>
      <sheetName val="Subsidy_Calculations"/>
      <sheetName val="Interest_and_Amortization"/>
      <sheetName val="Construction_SU"/>
      <sheetName val="Transfer_Memo"/>
    </sheetNames>
    <sheetDataSet>
      <sheetData sheetId="0" refreshError="1"/>
      <sheetData sheetId="1" refreshError="1"/>
      <sheetData sheetId="2" refreshError="1">
        <row r="59">
          <cell r="D59">
            <v>0</v>
          </cell>
          <cell r="E59">
            <v>0</v>
          </cell>
          <cell r="F59">
            <v>0</v>
          </cell>
          <cell r="G59">
            <v>0</v>
          </cell>
          <cell r="H59">
            <v>0</v>
          </cell>
          <cell r="I59">
            <v>0</v>
          </cell>
          <cell r="J59">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8">
          <cell r="C8" t="str">
            <v>SRO</v>
          </cell>
        </row>
        <row r="9">
          <cell r="C9" t="str">
            <v>0 Bedroom</v>
          </cell>
        </row>
        <row r="10">
          <cell r="C10" t="str">
            <v>1 Bedroom</v>
          </cell>
        </row>
        <row r="11">
          <cell r="C11" t="str">
            <v>2 Bedroom</v>
          </cell>
        </row>
        <row r="12">
          <cell r="C12" t="str">
            <v>3 Bedroom</v>
          </cell>
        </row>
        <row r="13">
          <cell r="C13" t="str">
            <v>4 Bedroom</v>
          </cell>
        </row>
        <row r="97">
          <cell r="G97" t="str">
            <v>HUD</v>
          </cell>
        </row>
        <row r="98">
          <cell r="G98" t="str">
            <v>Local Utility Company</v>
          </cell>
        </row>
        <row r="99">
          <cell r="G99" t="str">
            <v>Similar property w/3yr operating history</v>
          </cell>
        </row>
        <row r="100">
          <cell r="G100" t="str">
            <v>Local Public Housing Authority</v>
          </cell>
        </row>
        <row r="129">
          <cell r="A129" t="str">
            <v>Federal Davis-Bacon</v>
          </cell>
        </row>
        <row r="130">
          <cell r="A130" t="str">
            <v>Illinois State Prevailing Wage</v>
          </cell>
        </row>
        <row r="131">
          <cell r="A131" t="str">
            <v>Other</v>
          </cell>
        </row>
      </sheetData>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cription"/>
      <sheetName val="Lists"/>
      <sheetName val="Instructions"/>
      <sheetName val="Application Cover"/>
      <sheetName val="Dev Team"/>
      <sheetName val="Sources and Budget"/>
      <sheetName val="Operating"/>
      <sheetName val="Proforma"/>
      <sheetName val="Exhibits"/>
      <sheetName val="Credit Authorization"/>
      <sheetName val="Certifications"/>
      <sheetName val="Application Review"/>
      <sheetName val="Tax Credit Supplement"/>
      <sheetName val="TC Supplement Review"/>
      <sheetName val="Applicant Work Space"/>
      <sheetName val="Project Summary"/>
      <sheetName val="Summary Supplement"/>
      <sheetName val="Subsidy Calculations"/>
      <sheetName val="Interest and Amortization"/>
      <sheetName val="Construction SU"/>
      <sheetName val="Absorption"/>
      <sheetName val="Transfer Memo"/>
      <sheetName val="Sheet1"/>
      <sheetName val="Data"/>
      <sheetName val="Application_Cover"/>
      <sheetName val="Dev_Team"/>
      <sheetName val="Sources_and_Budget"/>
      <sheetName val="Credit_Authorization"/>
      <sheetName val="Application_Review"/>
      <sheetName val="Tax_Credit_Supplement"/>
      <sheetName val="TC_Supplement_Review"/>
      <sheetName val="Applicant_Work_Space"/>
      <sheetName val="Project_Summary"/>
      <sheetName val="Summary_Supplement"/>
      <sheetName val="Subsidy_Calculations"/>
      <sheetName val="Interest_and_Amortization"/>
      <sheetName val="Construction_SU"/>
      <sheetName val="Transfer_Memo"/>
      <sheetName val="Application_Cover1"/>
      <sheetName val="Dev_Team1"/>
      <sheetName val="Sources_and_Budget1"/>
      <sheetName val="Credit_Authorization1"/>
      <sheetName val="Application_Review1"/>
      <sheetName val="Tax_Credit_Supplement1"/>
      <sheetName val="TC_Supplement_Review1"/>
      <sheetName val="Applicant_Work_Space1"/>
      <sheetName val="Project_Summary1"/>
      <sheetName val="Summary_Supplement1"/>
      <sheetName val="Subsidy_Calculations1"/>
      <sheetName val="Interest_and_Amortization1"/>
      <sheetName val="Construction_SU1"/>
      <sheetName val="Transfer_Memo1"/>
      <sheetName val="Application_Cover2"/>
      <sheetName val="Dev_Team2"/>
      <sheetName val="Sources_and_Budget2"/>
      <sheetName val="Credit_Authorization2"/>
      <sheetName val="Application_Review2"/>
      <sheetName val="Tax_Credit_Supplement2"/>
      <sheetName val="TC_Supplement_Review2"/>
      <sheetName val="Applicant_Work_Space2"/>
      <sheetName val="Project_Summary2"/>
      <sheetName val="Summary_Supplement2"/>
      <sheetName val="Subsidy_Calculations2"/>
      <sheetName val="Interest_and_Amortization2"/>
      <sheetName val="Construction_SU2"/>
      <sheetName val="Transfer_Memo2"/>
    </sheetNames>
    <sheetDataSet>
      <sheetData sheetId="0">
        <row r="59">
          <cell r="D59">
            <v>0</v>
          </cell>
          <cell r="E59">
            <v>0</v>
          </cell>
          <cell r="F59">
            <v>0</v>
          </cell>
          <cell r="G59">
            <v>0</v>
          </cell>
          <cell r="H59">
            <v>0</v>
          </cell>
          <cell r="I59">
            <v>0</v>
          </cell>
          <cell r="J59">
            <v>0</v>
          </cell>
        </row>
      </sheetData>
      <sheetData sheetId="1">
        <row r="8">
          <cell r="C8" t="str">
            <v>SRO</v>
          </cell>
        </row>
        <row r="9">
          <cell r="C9" t="str">
            <v>0 Bedroom</v>
          </cell>
        </row>
        <row r="10">
          <cell r="C10" t="str">
            <v>1 Bedroom</v>
          </cell>
        </row>
        <row r="11">
          <cell r="C11" t="str">
            <v>2 Bedroom</v>
          </cell>
        </row>
        <row r="12">
          <cell r="C12" t="str">
            <v>3 Bedroom</v>
          </cell>
        </row>
        <row r="13">
          <cell r="C13" t="str">
            <v>4 Bedroom</v>
          </cell>
        </row>
        <row r="97">
          <cell r="G97" t="str">
            <v>HUD</v>
          </cell>
        </row>
        <row r="98">
          <cell r="G98" t="str">
            <v>Local Utility Company</v>
          </cell>
        </row>
        <row r="99">
          <cell r="G99" t="str">
            <v>Similar property w/3yr operating history</v>
          </cell>
        </row>
        <row r="100">
          <cell r="G100" t="str">
            <v>Local Public Housing Authority</v>
          </cell>
        </row>
        <row r="129">
          <cell r="A129" t="str">
            <v>Federal Davis-Bacon</v>
          </cell>
        </row>
        <row r="130">
          <cell r="A130" t="str">
            <v>Illinois State Prevailing Wage</v>
          </cell>
        </row>
        <row r="131">
          <cell r="A131" t="str">
            <v>Other</v>
          </cell>
        </row>
      </sheetData>
      <sheetData sheetId="2">
        <row r="59">
          <cell r="D59">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
          <cell r="C8" t="str">
            <v>SRO</v>
          </cell>
        </row>
      </sheetData>
      <sheetData sheetId="17">
        <row r="8">
          <cell r="C8" t="str">
            <v>SRO</v>
          </cell>
        </row>
      </sheetData>
      <sheetData sheetId="18">
        <row r="8">
          <cell r="C8" t="str">
            <v>SRO</v>
          </cell>
        </row>
      </sheetData>
      <sheetData sheetId="19">
        <row r="8">
          <cell r="C8" t="str">
            <v>SRO</v>
          </cell>
        </row>
      </sheetData>
      <sheetData sheetId="20">
        <row r="8">
          <cell r="C8" t="str">
            <v>SRO</v>
          </cell>
        </row>
      </sheetData>
      <sheetData sheetId="21"/>
      <sheetData sheetId="22"/>
      <sheetData sheetId="23" refreshError="1"/>
      <sheetData sheetId="24"/>
      <sheetData sheetId="25"/>
      <sheetData sheetId="26"/>
      <sheetData sheetId="27"/>
      <sheetData sheetId="28"/>
      <sheetData sheetId="29"/>
      <sheetData sheetId="30"/>
      <sheetData sheetId="31"/>
      <sheetData sheetId="32"/>
      <sheetData sheetId="33">
        <row r="8">
          <cell r="C8" t="str">
            <v>SRO</v>
          </cell>
        </row>
      </sheetData>
      <sheetData sheetId="34">
        <row r="8">
          <cell r="C8" t="str">
            <v>SRO</v>
          </cell>
        </row>
      </sheetData>
      <sheetData sheetId="35">
        <row r="8">
          <cell r="C8" t="str">
            <v>SRO</v>
          </cell>
        </row>
      </sheetData>
      <sheetData sheetId="36">
        <row r="8">
          <cell r="C8" t="str">
            <v>SRO</v>
          </cell>
        </row>
      </sheetData>
      <sheetData sheetId="37"/>
      <sheetData sheetId="38"/>
      <sheetData sheetId="39"/>
      <sheetData sheetId="40"/>
      <sheetData sheetId="41"/>
      <sheetData sheetId="42"/>
      <sheetData sheetId="43"/>
      <sheetData sheetId="44"/>
      <sheetData sheetId="45"/>
      <sheetData sheetId="46"/>
      <sheetData sheetId="47">
        <row r="8">
          <cell r="C8" t="str">
            <v>SRO</v>
          </cell>
        </row>
      </sheetData>
      <sheetData sheetId="48">
        <row r="8">
          <cell r="C8" t="str">
            <v>SRO</v>
          </cell>
        </row>
      </sheetData>
      <sheetData sheetId="49">
        <row r="8">
          <cell r="C8" t="str">
            <v>SRO</v>
          </cell>
        </row>
      </sheetData>
      <sheetData sheetId="50">
        <row r="8">
          <cell r="C8" t="str">
            <v>SRO</v>
          </cell>
        </row>
      </sheetData>
      <sheetData sheetId="51"/>
      <sheetData sheetId="52"/>
      <sheetData sheetId="53"/>
      <sheetData sheetId="54"/>
      <sheetData sheetId="55"/>
      <sheetData sheetId="56"/>
      <sheetData sheetId="57"/>
      <sheetData sheetId="58"/>
      <sheetData sheetId="59"/>
      <sheetData sheetId="60"/>
      <sheetData sheetId="61">
        <row r="8">
          <cell r="C8" t="str">
            <v>SRO</v>
          </cell>
        </row>
      </sheetData>
      <sheetData sheetId="62">
        <row r="8">
          <cell r="C8" t="str">
            <v>SRO</v>
          </cell>
        </row>
      </sheetData>
      <sheetData sheetId="63">
        <row r="8">
          <cell r="C8" t="str">
            <v>SRO</v>
          </cell>
        </row>
      </sheetData>
      <sheetData sheetId="64">
        <row r="8">
          <cell r="C8" t="str">
            <v>SRO</v>
          </cell>
        </row>
      </sheetData>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 Sum"/>
      <sheetName val="ps1"/>
      <sheetName val="ps2"/>
      <sheetName val="ps3"/>
      <sheetName val="Ps4"/>
      <sheetName val="Data"/>
      <sheetName val="TC_Sum"/>
      <sheetName val="TC_Sum1"/>
      <sheetName val="Sources and Budget"/>
      <sheetName val="Lists"/>
      <sheetName val="Proforma"/>
      <sheetName val="Subsidy Calculations"/>
      <sheetName val="Operating"/>
      <sheetName val="TC_Sum2"/>
    </sheetNames>
    <sheetDataSet>
      <sheetData sheetId="0">
        <row r="1">
          <cell r="C1" t="str">
            <v>Approval Threshold (Peer Review, Loan Committee, etc.)</v>
          </cell>
        </row>
      </sheetData>
      <sheetData sheetId="1">
        <row r="1">
          <cell r="C1" t="str">
            <v>Approval Threshold (Peer Review, Loan Committee, etc.)</v>
          </cell>
        </row>
        <row r="2">
          <cell r="A2" t="str">
            <v>MULTIFAMILY FINANCING PROJECT SUMMARY</v>
          </cell>
          <cell r="B2" t="str">
            <v>DEVELOPMENT TEAM</v>
          </cell>
        </row>
        <row r="4">
          <cell r="A4" t="str">
            <v xml:space="preserve">Owner: </v>
          </cell>
          <cell r="B4" t="str">
            <v>DEVELOPMENT OVERVIEW</v>
          </cell>
        </row>
        <row r="6">
          <cell r="C6" t="str">
            <v>Name/Address:</v>
          </cell>
          <cell r="F6" t="str">
            <v>Contact/ Phone:</v>
          </cell>
          <cell r="H6" t="str">
            <v>Development Officer:</v>
          </cell>
        </row>
        <row r="7">
          <cell r="A7" t="str">
            <v>Project Number (PID):</v>
          </cell>
          <cell r="H7" t="str">
            <v>Reviewed by:</v>
          </cell>
        </row>
        <row r="8">
          <cell r="A8" t="str">
            <v>Project Name:</v>
          </cell>
          <cell r="H8" t="str">
            <v>Attorney:</v>
          </cell>
        </row>
        <row r="9">
          <cell r="A9" t="str">
            <v>Project Address:</v>
          </cell>
          <cell r="G9" t="str">
            <v>Housing Task Force Initiatives</v>
          </cell>
        </row>
        <row r="10">
          <cell r="G10" t="str">
            <v>Initiative</v>
          </cell>
          <cell r="I10" t="str">
            <v># Units</v>
          </cell>
        </row>
        <row r="11">
          <cell r="A11" t="str">
            <v>County:</v>
          </cell>
          <cell r="B11">
            <v>0</v>
          </cell>
          <cell r="G11" t="str">
            <v>30%&lt;AMI&lt;50%</v>
          </cell>
        </row>
        <row r="12">
          <cell r="G12" t="str">
            <v>AMI&lt;30%</v>
          </cell>
        </row>
        <row r="13">
          <cell r="A13" t="str">
            <v>Owner Name:</v>
          </cell>
          <cell r="G13" t="str">
            <v>LI Seniors</v>
          </cell>
        </row>
        <row r="14">
          <cell r="A14" t="str">
            <v>Owner Address:</v>
          </cell>
          <cell r="G14" t="str">
            <v>LI Special Needs</v>
          </cell>
        </row>
        <row r="15">
          <cell r="A15" t="str">
            <v>Shareholder(s):</v>
          </cell>
          <cell r="B15">
            <v>0</v>
          </cell>
          <cell r="G15" t="str">
            <v>Homeless</v>
          </cell>
        </row>
        <row r="16">
          <cell r="A16" t="str">
            <v>Contact Person:</v>
          </cell>
          <cell r="G16" t="str">
            <v>Live/Work</v>
          </cell>
        </row>
        <row r="17">
          <cell r="A17" t="str">
            <v>Phone:</v>
          </cell>
          <cell r="D17" t="str">
            <v xml:space="preserve">Fax: </v>
          </cell>
          <cell r="G17" t="str">
            <v>Preservation</v>
          </cell>
        </row>
        <row r="18">
          <cell r="A18" t="str">
            <v>Email:</v>
          </cell>
          <cell r="G18" t="str">
            <v>Employer Assisted</v>
          </cell>
        </row>
        <row r="19">
          <cell r="A19" t="str">
            <v>IAHTC Non-Proft Sponsor:</v>
          </cell>
          <cell r="B19">
            <v>0</v>
          </cell>
        </row>
        <row r="20">
          <cell r="G20" t="str">
            <v>Project Timeline</v>
          </cell>
        </row>
        <row r="21">
          <cell r="A21" t="str">
            <v>Type of Project:</v>
          </cell>
          <cell r="C21" t="str">
            <v>New Construction / Elderly</v>
          </cell>
          <cell r="G21" t="str">
            <v>Application Received</v>
          </cell>
        </row>
        <row r="22">
          <cell r="G22" t="str">
            <v>Loan Committee</v>
          </cell>
          <cell r="H22" t="str">
            <v>est.</v>
          </cell>
        </row>
        <row r="23">
          <cell r="A23" t="str">
            <v>Recommended LIHTC Amt:</v>
          </cell>
          <cell r="D23">
            <v>0</v>
          </cell>
          <cell r="E23" t="str">
            <v>per unit</v>
          </cell>
          <cell r="G23" t="str">
            <v>Advisory Comm.</v>
          </cell>
          <cell r="H23" t="str">
            <v>est.</v>
          </cell>
        </row>
        <row r="24">
          <cell r="A24" t="str">
            <v>(FTC-XXXXX-11)</v>
          </cell>
          <cell r="D24">
            <v>0</v>
          </cell>
          <cell r="G24" t="str">
            <v>IHDA Board</v>
          </cell>
          <cell r="H24" t="str">
            <v>est.</v>
          </cell>
        </row>
        <row r="25">
          <cell r="A25" t="str">
            <v>Recommended HOME Amt:</v>
          </cell>
          <cell r="E25" t="str">
            <v>per unit</v>
          </cell>
          <cell r="G25" t="str">
            <v>Closing</v>
          </cell>
          <cell r="H25" t="str">
            <v>est.</v>
          </cell>
        </row>
        <row r="26">
          <cell r="A26" t="str">
            <v>(MHR-XXXXX-01)</v>
          </cell>
        </row>
        <row r="27">
          <cell r="A27" t="str">
            <v>Approved FY 2011 IAHTC:</v>
          </cell>
          <cell r="E27" t="str">
            <v>per unit</v>
          </cell>
          <cell r="G27" t="str">
            <v>Jobs Supported</v>
          </cell>
        </row>
        <row r="28">
          <cell r="A28" t="str">
            <v>(STC-XXXXX-11  Board Approved 1/17/11)</v>
          </cell>
          <cell r="G28" t="str">
            <v>Construction</v>
          </cell>
          <cell r="I28">
            <v>0</v>
          </cell>
        </row>
        <row r="29">
          <cell r="A29" t="str">
            <v>Donation Amount:</v>
          </cell>
          <cell r="G29" t="str">
            <v>Post Construction</v>
          </cell>
          <cell r="I29">
            <v>0</v>
          </cell>
        </row>
        <row r="31">
          <cell r="A31" t="str">
            <v xml:space="preserve">Equity Syndicator: </v>
          </cell>
          <cell r="G31" t="str">
            <v>Accessibility</v>
          </cell>
        </row>
        <row r="32">
          <cell r="G32" t="str">
            <v>Accessible</v>
          </cell>
          <cell r="I32">
            <v>0</v>
          </cell>
        </row>
        <row r="33">
          <cell r="G33" t="str">
            <v>Adaptable</v>
          </cell>
          <cell r="I33">
            <v>0</v>
          </cell>
        </row>
        <row r="34">
          <cell r="G34" t="str">
            <v>Hearing/Vision Impaired</v>
          </cell>
          <cell r="I34">
            <v>0</v>
          </cell>
        </row>
        <row r="35">
          <cell r="A35" t="str">
            <v xml:space="preserve">General Contractor: </v>
          </cell>
        </row>
        <row r="36">
          <cell r="A36" t="str">
            <v>No. of Units:</v>
          </cell>
          <cell r="D36" t="str">
            <v>30% AMI:</v>
          </cell>
          <cell r="F36" t="str">
            <v>40% AMI:</v>
          </cell>
          <cell r="H36" t="str">
            <v xml:space="preserve">50% AMI: </v>
          </cell>
        </row>
        <row r="37">
          <cell r="C37">
            <v>0</v>
          </cell>
          <cell r="E37">
            <v>0</v>
          </cell>
          <cell r="G37">
            <v>0</v>
          </cell>
          <cell r="I37">
            <v>0</v>
          </cell>
        </row>
        <row r="39">
          <cell r="A39" t="str">
            <v xml:space="preserve">Architect: </v>
          </cell>
          <cell r="D39" t="str">
            <v>60% AMI:</v>
          </cell>
          <cell r="F39" t="str">
            <v>80% AMI:</v>
          </cell>
          <cell r="H39" t="str">
            <v>Market:</v>
          </cell>
        </row>
        <row r="40">
          <cell r="E40">
            <v>0</v>
          </cell>
          <cell r="G40">
            <v>0</v>
          </cell>
          <cell r="I40">
            <v>0</v>
          </cell>
        </row>
        <row r="41">
          <cell r="A41" t="str">
            <v>Project Description:</v>
          </cell>
        </row>
        <row r="43">
          <cell r="A43" t="str">
            <v>Donation Narrative:</v>
          </cell>
        </row>
        <row r="45">
          <cell r="A45" t="str">
            <v>Use of IAHTC Sale Proceeds:</v>
          </cell>
        </row>
        <row r="47">
          <cell r="A47" t="str">
            <v>Seller:</v>
          </cell>
        </row>
        <row r="49">
          <cell r="A49" t="str">
            <v>FINANCIAL SUMMARY</v>
          </cell>
        </row>
        <row r="51">
          <cell r="A51" t="str">
            <v>Sources of</v>
          </cell>
          <cell r="C51" t="str">
            <v>Financing</v>
          </cell>
          <cell r="E51" t="str">
            <v xml:space="preserve">Loan </v>
          </cell>
          <cell r="F51" t="str">
            <v xml:space="preserve">Amort. </v>
          </cell>
          <cell r="H51" t="str">
            <v xml:space="preserve">Annual </v>
          </cell>
        </row>
        <row r="52">
          <cell r="A52" t="str">
            <v>Financing and Equity:</v>
          </cell>
          <cell r="C52" t="str">
            <v>Type</v>
          </cell>
          <cell r="D52" t="str">
            <v xml:space="preserve">Amount </v>
          </cell>
          <cell r="E52" t="str">
            <v xml:space="preserve">Term </v>
          </cell>
          <cell r="F52" t="str">
            <v xml:space="preserve">Period </v>
          </cell>
          <cell r="G52" t="str">
            <v xml:space="preserve">Rate </v>
          </cell>
          <cell r="H52" t="str">
            <v>D/S Pmt.</v>
          </cell>
          <cell r="I52" t="str">
            <v xml:space="preserve">Status </v>
          </cell>
        </row>
        <row r="53">
          <cell r="A53" t="str">
            <v>Housing Development Experience:</v>
          </cell>
          <cell r="B53" t="str">
            <v>*</v>
          </cell>
          <cell r="C53" t="str">
            <v>1st</v>
          </cell>
        </row>
        <row r="54">
          <cell r="B54" t="str">
            <v>**</v>
          </cell>
          <cell r="C54" t="str">
            <v>2nd</v>
          </cell>
        </row>
        <row r="55">
          <cell r="C55" t="str">
            <v>3rd</v>
          </cell>
        </row>
        <row r="56">
          <cell r="A56" t="str">
            <v>IHDA Experience:</v>
          </cell>
          <cell r="C56" t="str">
            <v>4th</v>
          </cell>
        </row>
        <row r="57">
          <cell r="A57" t="str">
            <v>Development Name</v>
          </cell>
          <cell r="C57" t="str">
            <v>Grants</v>
          </cell>
          <cell r="F57" t="str">
            <v># of Units</v>
          </cell>
        </row>
        <row r="58">
          <cell r="C58" t="str">
            <v>FTC Equity</v>
          </cell>
          <cell r="E58">
            <v>0</v>
          </cell>
          <cell r="F58" t="str">
            <v>Net Cent Raise</v>
          </cell>
        </row>
        <row r="59">
          <cell r="A59" t="str">
            <v>Deferred Developer Fee</v>
          </cell>
          <cell r="C59" t="str">
            <v>Equity</v>
          </cell>
          <cell r="E59">
            <v>0</v>
          </cell>
          <cell r="F59" t="str">
            <v>of Total Developer Fee</v>
          </cell>
        </row>
        <row r="60">
          <cell r="C60" t="str">
            <v>Total Project Cost:</v>
          </cell>
          <cell r="D60">
            <v>0</v>
          </cell>
        </row>
        <row r="62">
          <cell r="A62" t="str">
            <v>* Notes regarding financing repayment terms should be included here.</v>
          </cell>
        </row>
        <row r="64">
          <cell r="A64" t="str">
            <v>Development Budget:</v>
          </cell>
          <cell r="C64" t="str">
            <v>Amount</v>
          </cell>
          <cell r="D64" t="str">
            <v>Per Unit</v>
          </cell>
          <cell r="E64" t="str">
            <v>%</v>
          </cell>
          <cell r="G64" t="str">
            <v>Per Sq Foot</v>
          </cell>
        </row>
        <row r="65">
          <cell r="A65" t="str">
            <v xml:space="preserve"> Acquisition </v>
          </cell>
        </row>
        <row r="66">
          <cell r="A66" t="str">
            <v xml:space="preserve"> Construction</v>
          </cell>
        </row>
        <row r="67">
          <cell r="A67" t="str">
            <v xml:space="preserve"> Construction Contingency</v>
          </cell>
        </row>
        <row r="68">
          <cell r="A68" t="str">
            <v xml:space="preserve"> Soft Costs</v>
          </cell>
        </row>
        <row r="69">
          <cell r="A69" t="str">
            <v xml:space="preserve"> Project Reserves</v>
          </cell>
        </row>
        <row r="70">
          <cell r="A70" t="str">
            <v xml:space="preserve"> Developer's Fee</v>
          </cell>
        </row>
        <row r="71">
          <cell r="A71" t="str">
            <v xml:space="preserve">Total Project Cost: </v>
          </cell>
          <cell r="C71">
            <v>0</v>
          </cell>
          <cell r="D71">
            <v>0</v>
          </cell>
          <cell r="E71">
            <v>0</v>
          </cell>
          <cell r="G71">
            <v>0</v>
          </cell>
        </row>
      </sheetData>
      <sheetData sheetId="2">
        <row r="1">
          <cell r="C1" t="str">
            <v>Approval Threshold (Peer Review, Loan Committee, etc.)</v>
          </cell>
        </row>
        <row r="2">
          <cell r="A2" t="str">
            <v>MULTIFAMILY FINANCING PROJECT SUMMARY</v>
          </cell>
          <cell r="B2" t="str">
            <v>DEVELOPMENT TEAM</v>
          </cell>
        </row>
        <row r="4">
          <cell r="A4" t="str">
            <v xml:space="preserve">Owner: </v>
          </cell>
          <cell r="B4" t="str">
            <v>DEVELOPMENT OVERVIEW</v>
          </cell>
          <cell r="E4" t="str">
            <v>Number</v>
          </cell>
        </row>
        <row r="5">
          <cell r="C5" t="str">
            <v># Bedrooms</v>
          </cell>
          <cell r="E5" t="str">
            <v>of Units</v>
          </cell>
        </row>
        <row r="6">
          <cell r="C6" t="str">
            <v>Name/Address:</v>
          </cell>
          <cell r="F6" t="str">
            <v>Contact/ Phone:</v>
          </cell>
        </row>
        <row r="7">
          <cell r="A7" t="str">
            <v xml:space="preserve">General Partner / Member / ETC: </v>
          </cell>
          <cell r="C7" t="str">
            <v>0BR</v>
          </cell>
        </row>
        <row r="8">
          <cell r="A8" t="str">
            <v>Project Name:</v>
          </cell>
          <cell r="C8" t="str">
            <v>1BR</v>
          </cell>
        </row>
        <row r="9">
          <cell r="A9" t="str">
            <v>Project Address:</v>
          </cell>
          <cell r="C9" t="str">
            <v>2BR</v>
          </cell>
        </row>
        <row r="10">
          <cell r="C10" t="str">
            <v>3BR</v>
          </cell>
        </row>
        <row r="11">
          <cell r="A11" t="str">
            <v>Member(s):</v>
          </cell>
          <cell r="B11">
            <v>0</v>
          </cell>
        </row>
        <row r="12">
          <cell r="C12" t="str">
            <v>Total 30% AMI</v>
          </cell>
          <cell r="E12">
            <v>0</v>
          </cell>
          <cell r="F12">
            <v>0</v>
          </cell>
        </row>
        <row r="13">
          <cell r="A13" t="str">
            <v>Owner Name:</v>
          </cell>
        </row>
        <row r="14">
          <cell r="A14" t="str">
            <v>Owner Address:</v>
          </cell>
          <cell r="C14" t="str">
            <v>0BR</v>
          </cell>
        </row>
        <row r="15">
          <cell r="A15" t="str">
            <v>Shareholder(s):</v>
          </cell>
          <cell r="B15">
            <v>0</v>
          </cell>
          <cell r="C15" t="str">
            <v>1BR</v>
          </cell>
        </row>
        <row r="16">
          <cell r="A16" t="str">
            <v>Contact Person:</v>
          </cell>
          <cell r="C16" t="str">
            <v>2BR</v>
          </cell>
        </row>
        <row r="17">
          <cell r="A17" t="str">
            <v>Phone:</v>
          </cell>
          <cell r="C17" t="str">
            <v>3BR</v>
          </cell>
          <cell r="D17" t="str">
            <v xml:space="preserve">Fax: </v>
          </cell>
        </row>
        <row r="18">
          <cell r="A18" t="str">
            <v>Email:</v>
          </cell>
        </row>
        <row r="19">
          <cell r="A19" t="str">
            <v>Etc:</v>
          </cell>
          <cell r="B19">
            <v>0</v>
          </cell>
          <cell r="C19" t="str">
            <v>Total 40% AMI</v>
          </cell>
          <cell r="E19">
            <v>0</v>
          </cell>
          <cell r="F19">
            <v>0</v>
          </cell>
        </row>
        <row r="21">
          <cell r="A21" t="str">
            <v>Type of Project:</v>
          </cell>
          <cell r="C21" t="str">
            <v>New Construction / Elderly</v>
          </cell>
        </row>
        <row r="22">
          <cell r="C22" t="str">
            <v>1BR</v>
          </cell>
        </row>
        <row r="23">
          <cell r="A23" t="str">
            <v>Non-Profit Sponsor:</v>
          </cell>
          <cell r="C23" t="str">
            <v>2BR</v>
          </cell>
          <cell r="D23">
            <v>0</v>
          </cell>
          <cell r="E23" t="str">
            <v>per unit</v>
          </cell>
        </row>
        <row r="24">
          <cell r="A24" t="str">
            <v>(FTC-XXXXX-11)</v>
          </cell>
          <cell r="C24" t="str">
            <v>3BR</v>
          </cell>
          <cell r="D24">
            <v>0</v>
          </cell>
        </row>
        <row r="25">
          <cell r="A25" t="str">
            <v>Recommended HOME Amt:</v>
          </cell>
          <cell r="E25" t="str">
            <v>per unit</v>
          </cell>
        </row>
        <row r="26">
          <cell r="A26" t="str">
            <v>(MHR-XXXXX-01)</v>
          </cell>
          <cell r="C26" t="str">
            <v>Total 50% AMI</v>
          </cell>
          <cell r="E26">
            <v>0</v>
          </cell>
          <cell r="F26">
            <v>0</v>
          </cell>
        </row>
        <row r="27">
          <cell r="A27" t="str">
            <v>Loan Guarantor:</v>
          </cell>
          <cell r="E27" t="str">
            <v>per unit</v>
          </cell>
        </row>
        <row r="28">
          <cell r="A28" t="str">
            <v>(STC-XXXXX-11  Board Approved 1/17/11)</v>
          </cell>
          <cell r="C28" t="str">
            <v>0BR</v>
          </cell>
        </row>
        <row r="29">
          <cell r="A29" t="str">
            <v>Donation Amount:</v>
          </cell>
          <cell r="C29" t="str">
            <v>1BR</v>
          </cell>
        </row>
        <row r="30">
          <cell r="C30" t="str">
            <v>2BR</v>
          </cell>
        </row>
        <row r="31">
          <cell r="A31" t="str">
            <v xml:space="preserve">Equity Syndicator: </v>
          </cell>
          <cell r="C31" t="str">
            <v>3BR</v>
          </cell>
        </row>
        <row r="33">
          <cell r="C33" t="str">
            <v>Total 60% AMI</v>
          </cell>
          <cell r="E33">
            <v>0</v>
          </cell>
          <cell r="F33">
            <v>0</v>
          </cell>
        </row>
        <row r="35">
          <cell r="A35" t="str">
            <v xml:space="preserve">General Contractor: </v>
          </cell>
          <cell r="C35" t="str">
            <v>0BR</v>
          </cell>
        </row>
        <row r="36">
          <cell r="A36" t="str">
            <v>No. of Units:</v>
          </cell>
          <cell r="C36" t="str">
            <v>1BR</v>
          </cell>
          <cell r="D36" t="str">
            <v>30% AMI:</v>
          </cell>
          <cell r="F36" t="str">
            <v>40% AMI:</v>
          </cell>
        </row>
        <row r="37">
          <cell r="C37">
            <v>0</v>
          </cell>
          <cell r="E37">
            <v>0</v>
          </cell>
        </row>
        <row r="38">
          <cell r="C38" t="str">
            <v>3BR</v>
          </cell>
        </row>
        <row r="39">
          <cell r="A39" t="str">
            <v xml:space="preserve">Architect: </v>
          </cell>
          <cell r="D39" t="str">
            <v>60% AMI:</v>
          </cell>
          <cell r="F39" t="str">
            <v>80% AMI:</v>
          </cell>
        </row>
        <row r="40">
          <cell r="C40" t="str">
            <v>Total 80% AMI</v>
          </cell>
          <cell r="E40">
            <v>0</v>
          </cell>
          <cell r="F40">
            <v>0</v>
          </cell>
        </row>
        <row r="41">
          <cell r="A41" t="str">
            <v>Project Description:</v>
          </cell>
        </row>
        <row r="42">
          <cell r="A42" t="str">
            <v>Market:</v>
          </cell>
          <cell r="C42" t="str">
            <v>0BR</v>
          </cell>
        </row>
        <row r="43">
          <cell r="A43" t="str">
            <v>Property Manager:</v>
          </cell>
          <cell r="C43" t="str">
            <v>1BR</v>
          </cell>
        </row>
        <row r="44">
          <cell r="C44" t="str">
            <v>2BR</v>
          </cell>
        </row>
        <row r="45">
          <cell r="A45" t="str">
            <v>Use of IAHTC Sale Proceeds:</v>
          </cell>
          <cell r="C45" t="str">
            <v>3BR</v>
          </cell>
        </row>
        <row r="47">
          <cell r="A47" t="str">
            <v xml:space="preserve">Attorney: </v>
          </cell>
          <cell r="C47" t="str">
            <v>Total Market</v>
          </cell>
          <cell r="E47">
            <v>0</v>
          </cell>
          <cell r="F47">
            <v>0</v>
          </cell>
        </row>
        <row r="49">
          <cell r="A49" t="str">
            <v>FINANCIAL SUMMARY</v>
          </cell>
          <cell r="C49" t="str">
            <v>Total</v>
          </cell>
          <cell r="E49">
            <v>0</v>
          </cell>
        </row>
        <row r="51">
          <cell r="A51" t="str">
            <v>SPONSOR'S EXPERIENCE</v>
          </cell>
          <cell r="C51" t="str">
            <v>Financing</v>
          </cell>
          <cell r="E51" t="str">
            <v xml:space="preserve">Loan </v>
          </cell>
          <cell r="F51" t="str">
            <v xml:space="preserve">Amort. </v>
          </cell>
        </row>
        <row r="52">
          <cell r="A52" t="str">
            <v>Financing and Equity:</v>
          </cell>
          <cell r="C52" t="str">
            <v>Type</v>
          </cell>
          <cell r="D52" t="str">
            <v xml:space="preserve">Amount </v>
          </cell>
          <cell r="E52" t="str">
            <v xml:space="preserve">Term </v>
          </cell>
          <cell r="F52" t="str">
            <v xml:space="preserve">Period </v>
          </cell>
        </row>
        <row r="53">
          <cell r="A53" t="str">
            <v>Housing Development Experience:</v>
          </cell>
          <cell r="B53" t="str">
            <v>*</v>
          </cell>
          <cell r="C53" t="str">
            <v>1st</v>
          </cell>
        </row>
        <row r="54">
          <cell r="B54" t="str">
            <v>**</v>
          </cell>
          <cell r="C54" t="str">
            <v>2nd</v>
          </cell>
        </row>
        <row r="55">
          <cell r="B55" t="str">
            <v xml:space="preserve">Residential Rental Income: </v>
          </cell>
          <cell r="C55" t="str">
            <v>3rd</v>
          </cell>
        </row>
        <row r="56">
          <cell r="A56" t="str">
            <v>IHDA Experience:</v>
          </cell>
          <cell r="B56" t="str">
            <v xml:space="preserve">Other Residential Income: </v>
          </cell>
          <cell r="C56" t="str">
            <v>4th</v>
          </cell>
        </row>
        <row r="57">
          <cell r="A57" t="str">
            <v>Development Name</v>
          </cell>
          <cell r="B57" t="str">
            <v>Commercial Income:</v>
          </cell>
          <cell r="C57" t="str">
            <v>Type of Project (IHDA Financing)</v>
          </cell>
          <cell r="F57" t="str">
            <v># of Units</v>
          </cell>
        </row>
        <row r="58">
          <cell r="B58" t="str">
            <v>Other Income:</v>
          </cell>
          <cell r="C58" t="str">
            <v>FTC Equity</v>
          </cell>
          <cell r="E58">
            <v>0</v>
          </cell>
          <cell r="F58" t="str">
            <v>Net Cent Raise</v>
          </cell>
        </row>
      </sheetData>
      <sheetData sheetId="3">
        <row r="1">
          <cell r="C1" t="str">
            <v>Approval Threshold (Peer Review, Loan Committee, etc.)</v>
          </cell>
        </row>
        <row r="2">
          <cell r="A2" t="str">
            <v>MULTIFAMILY FINANCING PROJECT SUMMARY</v>
          </cell>
          <cell r="B2" t="str">
            <v>UNIT RENT SCHEDULE &amp; AFFORDABILITY</v>
          </cell>
        </row>
        <row r="4">
          <cell r="A4" t="str">
            <v xml:space="preserve">Owner: </v>
          </cell>
          <cell r="B4" t="str">
            <v>DEVELOPMENT OVERVIEW</v>
          </cell>
          <cell r="E4" t="str">
            <v>Number</v>
          </cell>
          <cell r="G4" t="str">
            <v>Square</v>
          </cell>
          <cell r="H4" t="str">
            <v>Monthly</v>
          </cell>
          <cell r="J4" t="str">
            <v>Utility</v>
          </cell>
          <cell r="L4" t="str">
            <v>Rent plus</v>
          </cell>
        </row>
        <row r="5">
          <cell r="C5" t="str">
            <v># Bedrooms</v>
          </cell>
          <cell r="E5" t="str">
            <v>of Units</v>
          </cell>
          <cell r="G5" t="str">
            <v>Feet</v>
          </cell>
          <cell r="H5" t="str">
            <v>Rent</v>
          </cell>
          <cell r="J5" t="str">
            <v>Allowance*</v>
          </cell>
          <cell r="L5" t="str">
            <v>Utilities</v>
          </cell>
          <cell r="M5" t="str">
            <v>Rent Limit</v>
          </cell>
        </row>
        <row r="6">
          <cell r="C6" t="str">
            <v>Name/Address:</v>
          </cell>
          <cell r="F6" t="str">
            <v>Contact/ Phone:</v>
          </cell>
        </row>
        <row r="7">
          <cell r="A7" t="str">
            <v>30% AMI:</v>
          </cell>
          <cell r="C7" t="str">
            <v>0BR</v>
          </cell>
          <cell r="L7">
            <v>0</v>
          </cell>
        </row>
        <row r="8">
          <cell r="A8" t="str">
            <v>Project Name:</v>
          </cell>
          <cell r="C8" t="str">
            <v>1BR</v>
          </cell>
          <cell r="L8">
            <v>0</v>
          </cell>
        </row>
        <row r="9">
          <cell r="A9" t="str">
            <v>Project Address:</v>
          </cell>
          <cell r="C9" t="str">
            <v>2BR</v>
          </cell>
          <cell r="L9">
            <v>0</v>
          </cell>
        </row>
        <row r="10">
          <cell r="A10" t="str">
            <v>Letters of Support:</v>
          </cell>
          <cell r="C10" t="str">
            <v>3BR</v>
          </cell>
          <cell r="L10">
            <v>0</v>
          </cell>
        </row>
        <row r="11">
          <cell r="A11" t="str">
            <v>Member(s):</v>
          </cell>
          <cell r="B11">
            <v>0</v>
          </cell>
        </row>
        <row r="12">
          <cell r="C12" t="str">
            <v>Total 30% AMI</v>
          </cell>
          <cell r="E12">
            <v>0</v>
          </cell>
          <cell r="F12">
            <v>0</v>
          </cell>
          <cell r="G12" t="str">
            <v>of Total</v>
          </cell>
        </row>
        <row r="13">
          <cell r="A13" t="str">
            <v>Owner Name:</v>
          </cell>
        </row>
        <row r="14">
          <cell r="A14" t="str">
            <v>40% AMI:</v>
          </cell>
          <cell r="C14" t="str">
            <v>0BR</v>
          </cell>
          <cell r="L14">
            <v>0</v>
          </cell>
        </row>
        <row r="15">
          <cell r="A15" t="str">
            <v>Shareholder(s):</v>
          </cell>
          <cell r="B15">
            <v>0</v>
          </cell>
          <cell r="C15" t="str">
            <v>1BR</v>
          </cell>
          <cell r="L15">
            <v>0</v>
          </cell>
        </row>
        <row r="16">
          <cell r="A16" t="str">
            <v>Contact Person:</v>
          </cell>
          <cell r="C16" t="str">
            <v>2BR</v>
          </cell>
          <cell r="L16">
            <v>0</v>
          </cell>
        </row>
        <row r="17">
          <cell r="A17" t="str">
            <v>Phone:</v>
          </cell>
          <cell r="C17" t="str">
            <v>3BR</v>
          </cell>
          <cell r="D17" t="str">
            <v xml:space="preserve">Fax: </v>
          </cell>
          <cell r="L17">
            <v>0</v>
          </cell>
        </row>
        <row r="18">
          <cell r="A18" t="str">
            <v>Email:</v>
          </cell>
        </row>
        <row r="19">
          <cell r="A19" t="str">
            <v>Etc:</v>
          </cell>
          <cell r="B19">
            <v>0</v>
          </cell>
          <cell r="C19" t="str">
            <v>Total 40% AMI</v>
          </cell>
          <cell r="E19">
            <v>0</v>
          </cell>
          <cell r="F19">
            <v>0</v>
          </cell>
          <cell r="G19" t="str">
            <v>of Total</v>
          </cell>
        </row>
        <row r="21">
          <cell r="A21" t="str">
            <v>50% AMI:</v>
          </cell>
          <cell r="C21" t="str">
            <v>0BR</v>
          </cell>
          <cell r="L21">
            <v>0</v>
          </cell>
        </row>
        <row r="22">
          <cell r="C22" t="str">
            <v>1BR</v>
          </cell>
          <cell r="L22">
            <v>0</v>
          </cell>
        </row>
        <row r="23">
          <cell r="A23" t="str">
            <v>Non-Profit Sponsor:</v>
          </cell>
          <cell r="C23" t="str">
            <v>2BR</v>
          </cell>
          <cell r="D23">
            <v>0</v>
          </cell>
          <cell r="E23" t="str">
            <v>per unit</v>
          </cell>
          <cell r="L23">
            <v>0</v>
          </cell>
        </row>
        <row r="24">
          <cell r="A24" t="str">
            <v>(FTC-XXXXX-11)</v>
          </cell>
          <cell r="C24" t="str">
            <v>3BR</v>
          </cell>
          <cell r="D24">
            <v>0</v>
          </cell>
          <cell r="L24">
            <v>0</v>
          </cell>
        </row>
        <row r="25">
          <cell r="A25" t="str">
            <v>Recommended HOME Amt:</v>
          </cell>
          <cell r="E25" t="str">
            <v>per unit</v>
          </cell>
        </row>
        <row r="26">
          <cell r="A26" t="str">
            <v>(MHR-XXXXX-01)</v>
          </cell>
          <cell r="C26" t="str">
            <v>Total 50% AMI</v>
          </cell>
          <cell r="E26">
            <v>0</v>
          </cell>
          <cell r="F26">
            <v>0</v>
          </cell>
          <cell r="G26" t="str">
            <v>of Total</v>
          </cell>
        </row>
        <row r="27">
          <cell r="A27" t="str">
            <v>Loan Guarantor:</v>
          </cell>
          <cell r="E27" t="str">
            <v>per unit</v>
          </cell>
        </row>
        <row r="28">
          <cell r="A28" t="str">
            <v>60% AMI:</v>
          </cell>
          <cell r="B28" t="str">
            <v>Lien</v>
          </cell>
          <cell r="C28" t="str">
            <v>0BR</v>
          </cell>
          <cell r="D28" t="str">
            <v>DCR</v>
          </cell>
          <cell r="E28" t="str">
            <v>Borrower Credit and Experience</v>
          </cell>
          <cell r="L28">
            <v>0</v>
          </cell>
        </row>
        <row r="29">
          <cell r="A29" t="str">
            <v>Donation Amount:</v>
          </cell>
          <cell r="C29" t="str">
            <v>1BR</v>
          </cell>
          <cell r="E29" t="str">
            <v>Highly regarded borrower</v>
          </cell>
          <cell r="L29">
            <v>0</v>
          </cell>
        </row>
        <row r="30">
          <cell r="A30" t="str">
            <v>HOME</v>
          </cell>
          <cell r="C30" t="str">
            <v>2BR</v>
          </cell>
          <cell r="L30">
            <v>0</v>
          </cell>
        </row>
        <row r="31">
          <cell r="A31" t="str">
            <v xml:space="preserve">Equity Syndicator: </v>
          </cell>
          <cell r="C31" t="str">
            <v>3BR</v>
          </cell>
          <cell r="L31">
            <v>0</v>
          </cell>
        </row>
        <row r="33">
          <cell r="A33" t="str">
            <v>RECOMMENDATION</v>
          </cell>
          <cell r="C33" t="str">
            <v>Total 60% AMI</v>
          </cell>
          <cell r="E33">
            <v>0</v>
          </cell>
          <cell r="F33">
            <v>0</v>
          </cell>
          <cell r="G33" t="str">
            <v>of Total</v>
          </cell>
        </row>
        <row r="35">
          <cell r="A35" t="str">
            <v>80% AMI:</v>
          </cell>
          <cell r="C35" t="str">
            <v>0BR</v>
          </cell>
          <cell r="L35">
            <v>0</v>
          </cell>
        </row>
        <row r="36">
          <cell r="A36" t="str">
            <v>No. of Units:</v>
          </cell>
          <cell r="C36" t="str">
            <v>1BR</v>
          </cell>
          <cell r="D36" t="str">
            <v>30% AMI:</v>
          </cell>
          <cell r="F36" t="str">
            <v>40% AMI:</v>
          </cell>
          <cell r="L36">
            <v>0</v>
          </cell>
        </row>
        <row r="37">
          <cell r="A37" t="str">
            <v>2. Review and approval of final architectural plans and specifications.</v>
          </cell>
          <cell r="C37" t="str">
            <v>2BR</v>
          </cell>
          <cell r="E37">
            <v>0</v>
          </cell>
          <cell r="L37">
            <v>0</v>
          </cell>
        </row>
        <row r="38">
          <cell r="A38" t="str">
            <v>3. Review and approval of tenant selection plan.</v>
          </cell>
          <cell r="C38" t="str">
            <v>3BR</v>
          </cell>
          <cell r="L38">
            <v>0</v>
          </cell>
        </row>
        <row r="39">
          <cell r="A39" t="str">
            <v xml:space="preserve">Architect: </v>
          </cell>
          <cell r="D39" t="str">
            <v>60% AMI:</v>
          </cell>
          <cell r="F39" t="str">
            <v>80% AMI:</v>
          </cell>
        </row>
        <row r="40">
          <cell r="A40" t="str">
            <v>5. Review and approval of mortgage credit documentation.</v>
          </cell>
          <cell r="C40" t="str">
            <v>Total 80% AMI</v>
          </cell>
          <cell r="E40">
            <v>0</v>
          </cell>
          <cell r="F40">
            <v>0</v>
          </cell>
          <cell r="G40" t="str">
            <v>of Total</v>
          </cell>
        </row>
        <row r="41">
          <cell r="A41" t="str">
            <v>Project Description:</v>
          </cell>
        </row>
        <row r="42">
          <cell r="A42" t="str">
            <v>Market:</v>
          </cell>
          <cell r="C42" t="str">
            <v>0BR</v>
          </cell>
          <cell r="L42">
            <v>0</v>
          </cell>
        </row>
        <row r="43">
          <cell r="A43" t="str">
            <v>Property Manager:</v>
          </cell>
          <cell r="C43" t="str">
            <v>1BR</v>
          </cell>
          <cell r="L43">
            <v>0</v>
          </cell>
        </row>
        <row r="44">
          <cell r="C44" t="str">
            <v>2BR</v>
          </cell>
          <cell r="L44">
            <v>0</v>
          </cell>
        </row>
        <row r="45">
          <cell r="A45" t="str">
            <v>Use of IAHTC Sale Proceeds:</v>
          </cell>
          <cell r="C45" t="str">
            <v>3BR</v>
          </cell>
          <cell r="L45">
            <v>0</v>
          </cell>
        </row>
        <row r="47">
          <cell r="A47" t="str">
            <v xml:space="preserve">Attorney: </v>
          </cell>
          <cell r="C47" t="str">
            <v>Total Market</v>
          </cell>
          <cell r="E47">
            <v>0</v>
          </cell>
          <cell r="F47">
            <v>0</v>
          </cell>
          <cell r="G47" t="str">
            <v>of Total</v>
          </cell>
        </row>
        <row r="49">
          <cell r="A49" t="str">
            <v>FINANCIAL SUMMARY</v>
          </cell>
          <cell r="C49" t="str">
            <v>Total</v>
          </cell>
          <cell r="E49">
            <v>0</v>
          </cell>
        </row>
        <row r="51">
          <cell r="A51" t="str">
            <v>SPONSOR'S EXPERIENCE</v>
          </cell>
          <cell r="C51" t="str">
            <v>* Tenants will pay for cooking gas, gas heat, and electricity.  Water and sewer are included in the rent.</v>
          </cell>
          <cell r="E51" t="str">
            <v xml:space="preserve">Loan </v>
          </cell>
          <cell r="F51" t="str">
            <v xml:space="preserve">Amort. </v>
          </cell>
        </row>
        <row r="52">
          <cell r="A52" t="str">
            <v>Financing and Equity:</v>
          </cell>
          <cell r="C52" t="str">
            <v>Type</v>
          </cell>
          <cell r="D52" t="str">
            <v xml:space="preserve">Amount </v>
          </cell>
          <cell r="E52" t="str">
            <v xml:space="preserve">Term </v>
          </cell>
          <cell r="F52" t="str">
            <v xml:space="preserve">Period </v>
          </cell>
        </row>
        <row r="53">
          <cell r="A53" t="str">
            <v>INCOME AND EXPENSES</v>
          </cell>
          <cell r="B53" t="str">
            <v>*</v>
          </cell>
          <cell r="C53" t="str">
            <v>1st</v>
          </cell>
        </row>
        <row r="54">
          <cell r="B54" t="str">
            <v>**</v>
          </cell>
          <cell r="C54" t="str">
            <v>2nd</v>
          </cell>
        </row>
        <row r="55">
          <cell r="B55" t="str">
            <v xml:space="preserve">Residential Rental Income: </v>
          </cell>
          <cell r="C55" t="str">
            <v>3rd</v>
          </cell>
        </row>
        <row r="56">
          <cell r="A56" t="str">
            <v>IHDA Experience:</v>
          </cell>
          <cell r="B56" t="str">
            <v xml:space="preserve">Other Residential Income: </v>
          </cell>
          <cell r="C56" t="str">
            <v>4th</v>
          </cell>
          <cell r="J56" t="str">
            <v>(Specify: Parking, Laundry, Vending, etc.)</v>
          </cell>
        </row>
        <row r="57">
          <cell r="A57" t="str">
            <v>Development Name</v>
          </cell>
          <cell r="B57" t="str">
            <v>Commercial Income:</v>
          </cell>
          <cell r="C57" t="str">
            <v>Type of Project (IHDA Financing)</v>
          </cell>
          <cell r="F57" t="str">
            <v># of Units</v>
          </cell>
        </row>
        <row r="58">
          <cell r="B58" t="str">
            <v>Other Income:</v>
          </cell>
          <cell r="C58" t="str">
            <v>FTC Equity</v>
          </cell>
          <cell r="E58">
            <v>0</v>
          </cell>
          <cell r="F58" t="str">
            <v>Net Cent Raise</v>
          </cell>
        </row>
        <row r="59">
          <cell r="A59" t="str">
            <v>=</v>
          </cell>
          <cell r="B59" t="str">
            <v xml:space="preserve">Total Gross Income: </v>
          </cell>
          <cell r="H59">
            <v>0</v>
          </cell>
        </row>
        <row r="61">
          <cell r="A61" t="str">
            <v xml:space="preserve">                    -</v>
          </cell>
          <cell r="B61" t="str">
            <v>Vacancy of</v>
          </cell>
          <cell r="E61">
            <v>0</v>
          </cell>
          <cell r="G61">
            <v>0</v>
          </cell>
          <cell r="J61" t="str">
            <v>(Res. - includes Vacancy &amp; Rent Allowance)</v>
          </cell>
        </row>
        <row r="62">
          <cell r="A62" t="str">
            <v>-</v>
          </cell>
          <cell r="B62" t="str">
            <v>Vacancy of</v>
          </cell>
          <cell r="E62">
            <v>0</v>
          </cell>
          <cell r="J62" t="str">
            <v>(Commercial)</v>
          </cell>
        </row>
        <row r="63">
          <cell r="A63" t="str">
            <v>=</v>
          </cell>
          <cell r="B63" t="str">
            <v xml:space="preserve">Effective Gross Income: </v>
          </cell>
          <cell r="G63">
            <v>0</v>
          </cell>
          <cell r="H63">
            <v>0</v>
          </cell>
        </row>
        <row r="65">
          <cell r="A65" t="str">
            <v xml:space="preserve">                    -</v>
          </cell>
          <cell r="B65" t="str">
            <v xml:space="preserve">Operating Exp </v>
          </cell>
          <cell r="D65" t="str">
            <v>(</v>
          </cell>
          <cell r="E65">
            <v>0</v>
          </cell>
          <cell r="F65" t="str">
            <v>per unit: )</v>
          </cell>
          <cell r="J65" t="str">
            <v>Total Exp.</v>
          </cell>
          <cell r="L65">
            <v>0</v>
          </cell>
        </row>
        <row r="66">
          <cell r="A66" t="str">
            <v xml:space="preserve">                    -</v>
          </cell>
          <cell r="B66" t="str">
            <v xml:space="preserve">Reserves </v>
          </cell>
          <cell r="D66" t="str">
            <v>(</v>
          </cell>
          <cell r="E66">
            <v>0</v>
          </cell>
          <cell r="F66" t="str">
            <v>per unit: )</v>
          </cell>
          <cell r="L66">
            <v>0</v>
          </cell>
          <cell r="M66" t="str">
            <v>per unit</v>
          </cell>
        </row>
        <row r="67">
          <cell r="A67" t="str">
            <v>=</v>
          </cell>
          <cell r="B67" t="str">
            <v xml:space="preserve">Net Operating Income: </v>
          </cell>
          <cell r="H67">
            <v>0</v>
          </cell>
        </row>
        <row r="68">
          <cell r="J68" t="str">
            <v xml:space="preserve"> Debt Service Coverage Ratio</v>
          </cell>
        </row>
        <row r="69">
          <cell r="B69" t="str">
            <v xml:space="preserve">Debt Service: </v>
          </cell>
          <cell r="F69" t="str">
            <v>-1st:</v>
          </cell>
          <cell r="H69">
            <v>0</v>
          </cell>
          <cell r="J69">
            <v>0</v>
          </cell>
          <cell r="L69" t="str">
            <v>1st</v>
          </cell>
        </row>
        <row r="70">
          <cell r="F70" t="str">
            <v>-2nd:</v>
          </cell>
          <cell r="H70">
            <v>0</v>
          </cell>
          <cell r="J70" t="str">
            <v>NA</v>
          </cell>
          <cell r="L70" t="str">
            <v>1st &amp; 2nd</v>
          </cell>
        </row>
        <row r="71">
          <cell r="F71" t="str">
            <v>-3rd:</v>
          </cell>
          <cell r="H71">
            <v>0</v>
          </cell>
          <cell r="J71" t="str">
            <v>NA</v>
          </cell>
          <cell r="L71" t="str">
            <v>1st, 2nd, &amp; 3rd</v>
          </cell>
        </row>
        <row r="72">
          <cell r="F72" t="str">
            <v>-4th:</v>
          </cell>
          <cell r="H72">
            <v>0</v>
          </cell>
          <cell r="J72" t="str">
            <v>NA</v>
          </cell>
          <cell r="L72" t="str">
            <v>1st, 2nd, 3rd &amp; 4th</v>
          </cell>
        </row>
        <row r="73">
          <cell r="A73" t="str">
            <v xml:space="preserve">                    -</v>
          </cell>
          <cell r="B73" t="str">
            <v xml:space="preserve">Total Debt Service: </v>
          </cell>
          <cell r="H73">
            <v>0</v>
          </cell>
        </row>
        <row r="74">
          <cell r="A74" t="str">
            <v>=</v>
          </cell>
          <cell r="B74" t="str">
            <v xml:space="preserve">Cash Flow: </v>
          </cell>
          <cell r="H74">
            <v>0</v>
          </cell>
        </row>
      </sheetData>
      <sheetData sheetId="4">
        <row r="2">
          <cell r="A2" t="str">
            <v>PROJECT IMPACT</v>
          </cell>
          <cell r="B2" t="str">
            <v>UNIT RENT SCHEDULE &amp; AFFORDABILITY</v>
          </cell>
        </row>
        <row r="4">
          <cell r="A4" t="str">
            <v>Community Impact:</v>
          </cell>
          <cell r="E4" t="str">
            <v>Number</v>
          </cell>
          <cell r="G4" t="str">
            <v>Square</v>
          </cell>
        </row>
        <row r="5">
          <cell r="C5" t="str">
            <v># Bedrooms</v>
          </cell>
          <cell r="E5" t="str">
            <v>of Units</v>
          </cell>
          <cell r="G5" t="str">
            <v>Feet</v>
          </cell>
        </row>
        <row r="6">
          <cell r="C6" t="str">
            <v>Name/Address:</v>
          </cell>
          <cell r="F6" t="str">
            <v>Contact/ Phone:</v>
          </cell>
        </row>
        <row r="7">
          <cell r="A7" t="str">
            <v>Funding Objective:</v>
          </cell>
          <cell r="C7" t="str">
            <v>0BR</v>
          </cell>
        </row>
        <row r="8">
          <cell r="C8" t="str">
            <v>1BR</v>
          </cell>
        </row>
        <row r="9">
          <cell r="C9" t="str">
            <v>2BR</v>
          </cell>
        </row>
        <row r="10">
          <cell r="A10" t="str">
            <v>Letters of Support:</v>
          </cell>
          <cell r="C10" t="str">
            <v>3BR</v>
          </cell>
        </row>
        <row r="11">
          <cell r="A11" t="str">
            <v>Member(s):</v>
          </cell>
          <cell r="B11">
            <v>0</v>
          </cell>
        </row>
        <row r="12">
          <cell r="C12" t="str">
            <v>Total 30% AMI</v>
          </cell>
          <cell r="E12">
            <v>0</v>
          </cell>
          <cell r="F12">
            <v>0</v>
          </cell>
          <cell r="G12" t="str">
            <v>of Total</v>
          </cell>
        </row>
        <row r="14">
          <cell r="A14" t="str">
            <v>Letters of Opposition:</v>
          </cell>
          <cell r="C14" t="str">
            <v>0BR</v>
          </cell>
        </row>
        <row r="15">
          <cell r="A15" t="str">
            <v>Shareholder(s):</v>
          </cell>
          <cell r="B15">
            <v>0</v>
          </cell>
          <cell r="C15" t="str">
            <v>1BR</v>
          </cell>
        </row>
        <row r="16">
          <cell r="C16" t="str">
            <v>2BR</v>
          </cell>
        </row>
        <row r="17">
          <cell r="A17" t="str">
            <v>COMMENTS AND ISSUES</v>
          </cell>
          <cell r="C17" t="str">
            <v>3BR</v>
          </cell>
        </row>
        <row r="19">
          <cell r="A19" t="str">
            <v>Peer review comments may be extensive and prolific.</v>
          </cell>
          <cell r="B19">
            <v>0</v>
          </cell>
          <cell r="C19" t="str">
            <v>Total 40% AMI</v>
          </cell>
          <cell r="E19">
            <v>0</v>
          </cell>
          <cell r="F19">
            <v>0</v>
          </cell>
          <cell r="G19" t="str">
            <v>of Total</v>
          </cell>
        </row>
        <row r="21">
          <cell r="A21" t="str">
            <v>Loan committee comments should only reflect the specific issues for discussion at loan committee.</v>
          </cell>
          <cell r="C21" t="str">
            <v>0BR</v>
          </cell>
        </row>
        <row r="22">
          <cell r="C22" t="str">
            <v>1BR</v>
          </cell>
        </row>
        <row r="23">
          <cell r="A23" t="str">
            <v>All comments on project summary should be hidden prior to attaching to Board resolution unless they are SPECIFICALLY relevant for Board discussion.</v>
          </cell>
          <cell r="C23" t="str">
            <v>2BR</v>
          </cell>
        </row>
        <row r="24">
          <cell r="C24" t="str">
            <v>3BR</v>
          </cell>
        </row>
        <row r="26">
          <cell r="A26" t="str">
            <v>Loan Rating</v>
          </cell>
          <cell r="C26" t="str">
            <v>Total 50% AMI</v>
          </cell>
          <cell r="E26">
            <v>0</v>
          </cell>
          <cell r="F26">
            <v>0</v>
          </cell>
          <cell r="G26" t="str">
            <v>of Total</v>
          </cell>
        </row>
        <row r="27">
          <cell r="A27" t="str">
            <v>Loan Guarantor:</v>
          </cell>
        </row>
        <row r="28">
          <cell r="A28" t="str">
            <v>Loan Type</v>
          </cell>
          <cell r="B28" t="str">
            <v>Lien</v>
          </cell>
          <cell r="C28" t="str">
            <v>Rating/Risk</v>
          </cell>
          <cell r="D28" t="str">
            <v>DCR</v>
          </cell>
          <cell r="E28" t="str">
            <v>Borrower Credit and Experience</v>
          </cell>
        </row>
        <row r="29">
          <cell r="A29" t="str">
            <v>Risk Share</v>
          </cell>
          <cell r="C29" t="str">
            <v>2-High Rating (Nominal Risk)</v>
          </cell>
          <cell r="E29" t="str">
            <v>Highly regarded borrower</v>
          </cell>
        </row>
        <row r="30">
          <cell r="A30" t="str">
            <v>HOME</v>
          </cell>
          <cell r="C30" t="str">
            <v>3-Good Quality (Moderate Risk)</v>
          </cell>
        </row>
        <row r="31">
          <cell r="A31" t="str">
            <v>Trust Fund</v>
          </cell>
          <cell r="C31" t="str">
            <v>4-Average Quality (Minimally Acceptable Risk)</v>
          </cell>
        </row>
        <row r="33">
          <cell r="A33" t="str">
            <v>RECOMMENDATION</v>
          </cell>
          <cell r="C33" t="str">
            <v>Total 60% AMI</v>
          </cell>
          <cell r="E33">
            <v>0</v>
          </cell>
          <cell r="F33">
            <v>0</v>
          </cell>
          <cell r="G33" t="str">
            <v>of Total</v>
          </cell>
        </row>
        <row r="35">
          <cell r="A35" t="str">
            <v>The Multifamily Finance Department recommends approval of a (Program Name) loan not to exceed $____ contingent upon the following conditions:</v>
          </cell>
          <cell r="C35" t="str">
            <v>0BR</v>
          </cell>
        </row>
        <row r="36">
          <cell r="A36" t="str">
            <v>1. Review and approval of all final costs and documentation by sponsor of other funding as generally outlined to confirm project feasibility and viability prior to closing.</v>
          </cell>
          <cell r="C36" t="str">
            <v>1BR</v>
          </cell>
        </row>
        <row r="37">
          <cell r="A37" t="str">
            <v>2. Review and approval of final architectural plans and specifications.</v>
          </cell>
          <cell r="C37" t="str">
            <v>2BR</v>
          </cell>
        </row>
        <row r="38">
          <cell r="A38" t="str">
            <v>3. Review and approval of tenant selection plan.</v>
          </cell>
          <cell r="C38" t="str">
            <v>3BR</v>
          </cell>
        </row>
        <row r="39">
          <cell r="A39" t="str">
            <v>4. Review and approval of management and marketing plans.</v>
          </cell>
        </row>
        <row r="40">
          <cell r="A40" t="str">
            <v>5. Review and approval of mortgage credit documentation.</v>
          </cell>
          <cell r="C40" t="str">
            <v>Total 80% AMI</v>
          </cell>
          <cell r="E40">
            <v>0</v>
          </cell>
          <cell r="F40">
            <v>0</v>
          </cell>
          <cell r="G40" t="str">
            <v>of Total</v>
          </cell>
        </row>
        <row r="41">
          <cell r="A41" t="str">
            <v>6. Fulfillment of all other IHDA requirements.</v>
          </cell>
        </row>
        <row r="42">
          <cell r="A42" t="str">
            <v>Market:</v>
          </cell>
          <cell r="C42" t="str">
            <v>0BR</v>
          </cell>
        </row>
        <row r="43">
          <cell r="A43" t="str">
            <v>Property Manager:</v>
          </cell>
          <cell r="C43" t="str">
            <v>1BR</v>
          </cell>
        </row>
        <row r="44">
          <cell r="C44" t="str">
            <v>2BR</v>
          </cell>
        </row>
        <row r="45">
          <cell r="C45" t="str">
            <v>3BR</v>
          </cell>
        </row>
        <row r="47">
          <cell r="A47" t="str">
            <v xml:space="preserve">Attorney: </v>
          </cell>
          <cell r="C47" t="str">
            <v>Total Market</v>
          </cell>
          <cell r="E47">
            <v>0</v>
          </cell>
          <cell r="F47">
            <v>0</v>
          </cell>
          <cell r="G47" t="str">
            <v>of Total</v>
          </cell>
        </row>
        <row r="49">
          <cell r="C49" t="str">
            <v>Total</v>
          </cell>
          <cell r="E49">
            <v>0</v>
          </cell>
        </row>
        <row r="51">
          <cell r="A51" t="str">
            <v>SPONSOR'S EXPERIENCE</v>
          </cell>
          <cell r="C51" t="str">
            <v>* Tenants will pay for cooking gas, gas heat, and electricity.  Water and sewer are included in the rent.</v>
          </cell>
        </row>
        <row r="53">
          <cell r="A53" t="str">
            <v>INCOME AND EXPENSES</v>
          </cell>
        </row>
        <row r="55">
          <cell r="B55" t="str">
            <v xml:space="preserve">Residential Rental Income: </v>
          </cell>
        </row>
        <row r="56">
          <cell r="A56" t="str">
            <v>IHDA Experience:</v>
          </cell>
          <cell r="B56" t="str">
            <v xml:space="preserve">Other Residential Income: </v>
          </cell>
        </row>
        <row r="57">
          <cell r="A57" t="str">
            <v>Development Name</v>
          </cell>
          <cell r="B57" t="str">
            <v>Commercial Income:</v>
          </cell>
          <cell r="C57" t="str">
            <v>Type of Project (IHDA Financing)</v>
          </cell>
          <cell r="F57" t="str">
            <v># of Units</v>
          </cell>
        </row>
        <row r="58">
          <cell r="B58" t="str">
            <v>Other Income:</v>
          </cell>
        </row>
      </sheetData>
      <sheetData sheetId="5" refreshError="1"/>
      <sheetData sheetId="6">
        <row r="1">
          <cell r="C1" t="str">
            <v>Approval Threshold (Peer Review, Loan Committee, etc.)</v>
          </cell>
        </row>
      </sheetData>
      <sheetData sheetId="7">
        <row r="2">
          <cell r="A2" t="str">
            <v>PROJECT IMPACT</v>
          </cell>
        </row>
      </sheetData>
      <sheetData sheetId="8" refreshError="1"/>
      <sheetData sheetId="9" refreshError="1"/>
      <sheetData sheetId="10" refreshError="1"/>
      <sheetData sheetId="11" refreshError="1"/>
      <sheetData sheetId="12" refreshError="1"/>
      <sheetData sheetId="13">
        <row r="2">
          <cell r="A2" t="str">
            <v>PROJECT IMPACT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1"/>
      <sheetName val="ps2"/>
      <sheetName val="ps3"/>
      <sheetName val="Ps4"/>
      <sheetName val="TC Sum"/>
      <sheetName val="Data"/>
      <sheetName val="TC_Sum"/>
      <sheetName val="TC_Sum1"/>
      <sheetName val="TC_Sum2"/>
    </sheetNames>
    <sheetDataSet>
      <sheetData sheetId="0">
        <row r="1">
          <cell r="C1" t="str">
            <v>Approval Threshold (Peer Review, Loan Committee, etc.)</v>
          </cell>
        </row>
        <row r="2">
          <cell r="A2" t="str">
            <v>MULTIFAMILY FINANCING PROJECT SUMMARY</v>
          </cell>
          <cell r="B2" t="str">
            <v>DEVELOPMENT TEAM</v>
          </cell>
        </row>
        <row r="4">
          <cell r="A4" t="str">
            <v xml:space="preserve">Owner: </v>
          </cell>
          <cell r="B4" t="str">
            <v>DEVELOPMENT OVERVIEW</v>
          </cell>
        </row>
        <row r="6">
          <cell r="C6" t="str">
            <v>Name/Address:</v>
          </cell>
          <cell r="F6" t="str">
            <v>Contact/ Phone:</v>
          </cell>
          <cell r="H6" t="str">
            <v>Development Officer:</v>
          </cell>
        </row>
        <row r="7">
          <cell r="A7" t="str">
            <v>Project Number (PID):</v>
          </cell>
          <cell r="H7" t="str">
            <v>Reviewed by:</v>
          </cell>
        </row>
        <row r="8">
          <cell r="A8" t="str">
            <v>Project Name:</v>
          </cell>
          <cell r="H8" t="str">
            <v>Attorney:</v>
          </cell>
        </row>
        <row r="9">
          <cell r="A9" t="str">
            <v>Project Address:</v>
          </cell>
          <cell r="G9" t="str">
            <v>Housing Task Force Initiatives</v>
          </cell>
        </row>
        <row r="10">
          <cell r="G10" t="str">
            <v>Initiative</v>
          </cell>
          <cell r="I10" t="str">
            <v># Units</v>
          </cell>
        </row>
        <row r="11">
          <cell r="A11" t="str">
            <v>County:</v>
          </cell>
          <cell r="B11">
            <v>0</v>
          </cell>
          <cell r="G11" t="str">
            <v>30%&lt;AMI&lt;50%</v>
          </cell>
        </row>
        <row r="12">
          <cell r="G12" t="str">
            <v>AMI&lt;30%</v>
          </cell>
        </row>
        <row r="13">
          <cell r="A13" t="str">
            <v>Owner Name:</v>
          </cell>
          <cell r="G13" t="str">
            <v>LI Seniors</v>
          </cell>
        </row>
        <row r="14">
          <cell r="A14" t="str">
            <v>Owner Address:</v>
          </cell>
          <cell r="G14" t="str">
            <v>LI Special Needs</v>
          </cell>
        </row>
        <row r="15">
          <cell r="A15" t="str">
            <v>Shareholder(s):</v>
          </cell>
          <cell r="B15">
            <v>0</v>
          </cell>
          <cell r="G15" t="str">
            <v>Homeless</v>
          </cell>
        </row>
        <row r="16">
          <cell r="A16" t="str">
            <v>Contact Person:</v>
          </cell>
          <cell r="G16" t="str">
            <v>Live/Work</v>
          </cell>
        </row>
        <row r="17">
          <cell r="A17" t="str">
            <v>Phone:</v>
          </cell>
          <cell r="D17" t="str">
            <v xml:space="preserve">Fax: </v>
          </cell>
          <cell r="G17" t="str">
            <v>Preservation</v>
          </cell>
        </row>
        <row r="18">
          <cell r="A18" t="str">
            <v>Email:</v>
          </cell>
          <cell r="G18" t="str">
            <v>Employer Assisted</v>
          </cell>
        </row>
        <row r="19">
          <cell r="A19" t="str">
            <v>IAHTC Non-Proft Sponsor:</v>
          </cell>
          <cell r="B19">
            <v>0</v>
          </cell>
        </row>
        <row r="20">
          <cell r="G20" t="str">
            <v>Project Timeline</v>
          </cell>
        </row>
        <row r="21">
          <cell r="A21" t="str">
            <v>Type of Project:</v>
          </cell>
          <cell r="C21" t="str">
            <v>New Construction / Elderly</v>
          </cell>
          <cell r="G21" t="str">
            <v>Application Received</v>
          </cell>
        </row>
        <row r="22">
          <cell r="G22" t="str">
            <v>Loan Committee</v>
          </cell>
          <cell r="H22" t="str">
            <v>est.</v>
          </cell>
        </row>
        <row r="23">
          <cell r="A23" t="str">
            <v>Recommended LIHTC Amt:</v>
          </cell>
          <cell r="D23">
            <v>0</v>
          </cell>
          <cell r="E23" t="str">
            <v>per unit</v>
          </cell>
          <cell r="G23" t="str">
            <v>Advisory Comm.</v>
          </cell>
          <cell r="H23" t="str">
            <v>est.</v>
          </cell>
        </row>
        <row r="24">
          <cell r="A24" t="str">
            <v>(FTC-XXXXX-11)</v>
          </cell>
          <cell r="D24">
            <v>0</v>
          </cell>
          <cell r="G24" t="str">
            <v>IHDA Board</v>
          </cell>
          <cell r="H24" t="str">
            <v>est.</v>
          </cell>
        </row>
        <row r="25">
          <cell r="A25" t="str">
            <v>Recommended HOME Amt:</v>
          </cell>
          <cell r="E25" t="str">
            <v>per unit</v>
          </cell>
          <cell r="G25" t="str">
            <v>Closing</v>
          </cell>
          <cell r="H25" t="str">
            <v>est.</v>
          </cell>
        </row>
        <row r="26">
          <cell r="A26" t="str">
            <v>(MHR-XXXXX-01)</v>
          </cell>
        </row>
        <row r="27">
          <cell r="A27" t="str">
            <v>Approved FY 2011 IAHTC:</v>
          </cell>
          <cell r="E27" t="str">
            <v>per unit</v>
          </cell>
          <cell r="G27" t="str">
            <v>Jobs Supported</v>
          </cell>
        </row>
        <row r="28">
          <cell r="A28" t="str">
            <v>(STC-XXXXX-11  Board Approved 1/17/11)</v>
          </cell>
          <cell r="G28" t="str">
            <v>Construction</v>
          </cell>
          <cell r="I28">
            <v>0</v>
          </cell>
        </row>
        <row r="29">
          <cell r="A29" t="str">
            <v>Donation Amount:</v>
          </cell>
          <cell r="G29" t="str">
            <v>Post Construction</v>
          </cell>
          <cell r="I29">
            <v>0</v>
          </cell>
        </row>
        <row r="31">
          <cell r="A31" t="str">
            <v xml:space="preserve">Equity Syndicator: </v>
          </cell>
          <cell r="G31" t="str">
            <v>Accessibility</v>
          </cell>
        </row>
        <row r="32">
          <cell r="G32" t="str">
            <v>Accessible</v>
          </cell>
          <cell r="I32">
            <v>0</v>
          </cell>
        </row>
        <row r="33">
          <cell r="G33" t="str">
            <v>Adaptable</v>
          </cell>
          <cell r="I33">
            <v>0</v>
          </cell>
        </row>
        <row r="34">
          <cell r="G34" t="str">
            <v>Hearing/Vision Impaired</v>
          </cell>
          <cell r="I34">
            <v>0</v>
          </cell>
        </row>
        <row r="35">
          <cell r="A35" t="str">
            <v xml:space="preserve">General Contractor: </v>
          </cell>
        </row>
        <row r="36">
          <cell r="A36" t="str">
            <v>No. of Units:</v>
          </cell>
          <cell r="D36" t="str">
            <v>30% AMI:</v>
          </cell>
          <cell r="F36" t="str">
            <v>40% AMI:</v>
          </cell>
          <cell r="H36" t="str">
            <v xml:space="preserve">50% AMI: </v>
          </cell>
        </row>
        <row r="37">
          <cell r="C37">
            <v>0</v>
          </cell>
          <cell r="E37">
            <v>0</v>
          </cell>
          <cell r="G37">
            <v>0</v>
          </cell>
          <cell r="I37">
            <v>0</v>
          </cell>
        </row>
        <row r="39">
          <cell r="A39" t="str">
            <v xml:space="preserve">Architect: </v>
          </cell>
          <cell r="D39" t="str">
            <v>60% AMI:</v>
          </cell>
          <cell r="F39" t="str">
            <v>80% AMI:</v>
          </cell>
          <cell r="H39" t="str">
            <v>Market:</v>
          </cell>
        </row>
        <row r="40">
          <cell r="E40">
            <v>0</v>
          </cell>
          <cell r="G40">
            <v>0</v>
          </cell>
          <cell r="I40">
            <v>0</v>
          </cell>
        </row>
        <row r="41">
          <cell r="A41" t="str">
            <v>Project Description:</v>
          </cell>
        </row>
        <row r="43">
          <cell r="A43" t="str">
            <v>Donation Narrative:</v>
          </cell>
        </row>
        <row r="45">
          <cell r="A45" t="str">
            <v>Use of IAHTC Sale Proceeds:</v>
          </cell>
        </row>
        <row r="47">
          <cell r="A47" t="str">
            <v>Seller:</v>
          </cell>
        </row>
        <row r="49">
          <cell r="A49" t="str">
            <v>FINANCIAL SUMMARY</v>
          </cell>
        </row>
        <row r="51">
          <cell r="A51" t="str">
            <v>Sources of</v>
          </cell>
          <cell r="C51" t="str">
            <v>Financing</v>
          </cell>
          <cell r="E51" t="str">
            <v xml:space="preserve">Loan </v>
          </cell>
          <cell r="F51" t="str">
            <v xml:space="preserve">Amort. </v>
          </cell>
          <cell r="H51" t="str">
            <v xml:space="preserve">Annual </v>
          </cell>
        </row>
        <row r="52">
          <cell r="A52" t="str">
            <v>Financing and Equity:</v>
          </cell>
          <cell r="C52" t="str">
            <v>Type</v>
          </cell>
          <cell r="D52" t="str">
            <v xml:space="preserve">Amount </v>
          </cell>
          <cell r="E52" t="str">
            <v xml:space="preserve">Term </v>
          </cell>
          <cell r="F52" t="str">
            <v xml:space="preserve">Period </v>
          </cell>
          <cell r="G52" t="str">
            <v xml:space="preserve">Rate </v>
          </cell>
          <cell r="H52" t="str">
            <v>D/S Pmt.</v>
          </cell>
          <cell r="I52" t="str">
            <v xml:space="preserve">Status </v>
          </cell>
        </row>
        <row r="53">
          <cell r="A53" t="str">
            <v>Housing Development Experience:</v>
          </cell>
          <cell r="B53" t="str">
            <v>*</v>
          </cell>
          <cell r="C53" t="str">
            <v>1st</v>
          </cell>
        </row>
        <row r="54">
          <cell r="B54" t="str">
            <v>**</v>
          </cell>
          <cell r="C54" t="str">
            <v>2nd</v>
          </cell>
        </row>
        <row r="55">
          <cell r="C55" t="str">
            <v>3rd</v>
          </cell>
        </row>
        <row r="56">
          <cell r="A56" t="str">
            <v>IHDA Experience:</v>
          </cell>
          <cell r="C56" t="str">
            <v>4th</v>
          </cell>
        </row>
        <row r="57">
          <cell r="A57" t="str">
            <v>Development Name</v>
          </cell>
          <cell r="C57" t="str">
            <v>Grants</v>
          </cell>
          <cell r="F57" t="str">
            <v># of Units</v>
          </cell>
        </row>
        <row r="58">
          <cell r="C58" t="str">
            <v>FTC Equity</v>
          </cell>
          <cell r="E58">
            <v>0</v>
          </cell>
          <cell r="F58" t="str">
            <v>Net Cent Raise</v>
          </cell>
        </row>
        <row r="59">
          <cell r="A59" t="str">
            <v>Deferred Developer Fee</v>
          </cell>
          <cell r="C59" t="str">
            <v>Equity</v>
          </cell>
          <cell r="E59">
            <v>0</v>
          </cell>
          <cell r="F59" t="str">
            <v>of Total Developer Fee</v>
          </cell>
        </row>
        <row r="60">
          <cell r="C60" t="str">
            <v>Total Project Cost:</v>
          </cell>
          <cell r="D60">
            <v>0</v>
          </cell>
        </row>
        <row r="62">
          <cell r="A62" t="str">
            <v>* Notes regarding financing repayment terms should be included here.</v>
          </cell>
        </row>
        <row r="64">
          <cell r="A64" t="str">
            <v>Development Budget:</v>
          </cell>
          <cell r="C64" t="str">
            <v>Amount</v>
          </cell>
          <cell r="D64" t="str">
            <v>Per Unit</v>
          </cell>
          <cell r="E64" t="str">
            <v>%</v>
          </cell>
          <cell r="G64" t="str">
            <v>Per Sq Foot</v>
          </cell>
        </row>
        <row r="65">
          <cell r="A65" t="str">
            <v xml:space="preserve"> Acquisition </v>
          </cell>
        </row>
        <row r="66">
          <cell r="A66" t="str">
            <v xml:space="preserve"> Construction</v>
          </cell>
        </row>
        <row r="67">
          <cell r="A67" t="str">
            <v xml:space="preserve"> Construction Contingency</v>
          </cell>
        </row>
        <row r="68">
          <cell r="A68" t="str">
            <v xml:space="preserve"> Soft Costs</v>
          </cell>
        </row>
        <row r="69">
          <cell r="A69" t="str">
            <v xml:space="preserve"> Project Reserves</v>
          </cell>
        </row>
        <row r="70">
          <cell r="A70" t="str">
            <v xml:space="preserve"> Developer's Fee</v>
          </cell>
        </row>
        <row r="71">
          <cell r="A71" t="str">
            <v xml:space="preserve">Total Project Cost: </v>
          </cell>
          <cell r="C71">
            <v>0</v>
          </cell>
          <cell r="D71">
            <v>0</v>
          </cell>
          <cell r="E71">
            <v>0</v>
          </cell>
          <cell r="G71">
            <v>0</v>
          </cell>
        </row>
      </sheetData>
      <sheetData sheetId="1">
        <row r="1">
          <cell r="C1" t="str">
            <v>Approval Threshold (Peer Review, Loan Committee, etc.)</v>
          </cell>
        </row>
        <row r="2">
          <cell r="A2" t="str">
            <v>MULTIFAMILY FINANCING PROJECT SUMMARY</v>
          </cell>
          <cell r="B2" t="str">
            <v>DEVELOPMENT TEAM</v>
          </cell>
        </row>
        <row r="4">
          <cell r="A4" t="str">
            <v xml:space="preserve">Owner: </v>
          </cell>
          <cell r="B4" t="str">
            <v>DEVELOPMENT OVERVIEW</v>
          </cell>
          <cell r="E4" t="str">
            <v>Number</v>
          </cell>
        </row>
        <row r="5">
          <cell r="C5" t="str">
            <v># Bedrooms</v>
          </cell>
          <cell r="E5" t="str">
            <v>of Units</v>
          </cell>
        </row>
        <row r="6">
          <cell r="C6" t="str">
            <v>Name/Address:</v>
          </cell>
          <cell r="F6" t="str">
            <v>Contact/ Phone:</v>
          </cell>
        </row>
        <row r="7">
          <cell r="A7" t="str">
            <v xml:space="preserve">General Partner / Member / ETC: </v>
          </cell>
          <cell r="C7" t="str">
            <v>0BR</v>
          </cell>
        </row>
        <row r="8">
          <cell r="A8" t="str">
            <v>Project Name:</v>
          </cell>
          <cell r="C8" t="str">
            <v>1BR</v>
          </cell>
        </row>
        <row r="9">
          <cell r="A9" t="str">
            <v>Project Address:</v>
          </cell>
          <cell r="C9" t="str">
            <v>2BR</v>
          </cell>
        </row>
        <row r="10">
          <cell r="C10" t="str">
            <v>3BR</v>
          </cell>
        </row>
        <row r="11">
          <cell r="A11" t="str">
            <v>Member(s):</v>
          </cell>
          <cell r="B11">
            <v>0</v>
          </cell>
        </row>
        <row r="12">
          <cell r="C12" t="str">
            <v>Total 30% AMI</v>
          </cell>
          <cell r="E12">
            <v>0</v>
          </cell>
          <cell r="F12">
            <v>0</v>
          </cell>
        </row>
        <row r="13">
          <cell r="A13" t="str">
            <v>Owner Name:</v>
          </cell>
        </row>
        <row r="14">
          <cell r="A14" t="str">
            <v>Owner Address:</v>
          </cell>
          <cell r="C14" t="str">
            <v>0BR</v>
          </cell>
        </row>
        <row r="15">
          <cell r="A15" t="str">
            <v>Shareholder(s):</v>
          </cell>
          <cell r="B15">
            <v>0</v>
          </cell>
          <cell r="C15" t="str">
            <v>1BR</v>
          </cell>
        </row>
        <row r="16">
          <cell r="A16" t="str">
            <v>Contact Person:</v>
          </cell>
          <cell r="C16" t="str">
            <v>2BR</v>
          </cell>
        </row>
        <row r="17">
          <cell r="A17" t="str">
            <v>Phone:</v>
          </cell>
          <cell r="C17" t="str">
            <v>3BR</v>
          </cell>
          <cell r="D17" t="str">
            <v xml:space="preserve">Fax: </v>
          </cell>
        </row>
        <row r="18">
          <cell r="A18" t="str">
            <v>Email:</v>
          </cell>
        </row>
        <row r="19">
          <cell r="A19" t="str">
            <v>Etc:</v>
          </cell>
          <cell r="B19">
            <v>0</v>
          </cell>
          <cell r="C19" t="str">
            <v>Total 40% AMI</v>
          </cell>
          <cell r="E19">
            <v>0</v>
          </cell>
          <cell r="F19">
            <v>0</v>
          </cell>
        </row>
        <row r="21">
          <cell r="A21" t="str">
            <v>Type of Project:</v>
          </cell>
          <cell r="C21" t="str">
            <v>New Construction / Elderly</v>
          </cell>
        </row>
        <row r="22">
          <cell r="C22" t="str">
            <v>1BR</v>
          </cell>
        </row>
        <row r="23">
          <cell r="A23" t="str">
            <v>Non-Profit Sponsor:</v>
          </cell>
          <cell r="C23" t="str">
            <v>2BR</v>
          </cell>
          <cell r="D23">
            <v>0</v>
          </cell>
          <cell r="E23" t="str">
            <v>per unit</v>
          </cell>
        </row>
        <row r="24">
          <cell r="A24" t="str">
            <v>(FTC-XXXXX-11)</v>
          </cell>
          <cell r="C24" t="str">
            <v>3BR</v>
          </cell>
          <cell r="D24">
            <v>0</v>
          </cell>
        </row>
        <row r="25">
          <cell r="A25" t="str">
            <v>Recommended HOME Amt:</v>
          </cell>
          <cell r="E25" t="str">
            <v>per unit</v>
          </cell>
        </row>
        <row r="26">
          <cell r="A26" t="str">
            <v>(MHR-XXXXX-01)</v>
          </cell>
          <cell r="C26" t="str">
            <v>Total 50% AMI</v>
          </cell>
          <cell r="E26">
            <v>0</v>
          </cell>
          <cell r="F26">
            <v>0</v>
          </cell>
        </row>
        <row r="27">
          <cell r="A27" t="str">
            <v>Loan Guarantor:</v>
          </cell>
          <cell r="E27" t="str">
            <v>per unit</v>
          </cell>
        </row>
        <row r="28">
          <cell r="A28" t="str">
            <v>(STC-XXXXX-11  Board Approved 1/17/11)</v>
          </cell>
          <cell r="C28" t="str">
            <v>0BR</v>
          </cell>
        </row>
        <row r="29">
          <cell r="A29" t="str">
            <v>Donation Amount:</v>
          </cell>
          <cell r="C29" t="str">
            <v>1BR</v>
          </cell>
        </row>
        <row r="30">
          <cell r="C30" t="str">
            <v>2BR</v>
          </cell>
        </row>
        <row r="31">
          <cell r="A31" t="str">
            <v xml:space="preserve">Equity Syndicator: </v>
          </cell>
          <cell r="C31" t="str">
            <v>3BR</v>
          </cell>
        </row>
        <row r="33">
          <cell r="C33" t="str">
            <v>Total 60% AMI</v>
          </cell>
          <cell r="E33">
            <v>0</v>
          </cell>
          <cell r="F33">
            <v>0</v>
          </cell>
        </row>
        <row r="35">
          <cell r="A35" t="str">
            <v xml:space="preserve">General Contractor: </v>
          </cell>
          <cell r="C35" t="str">
            <v>0BR</v>
          </cell>
        </row>
        <row r="36">
          <cell r="A36" t="str">
            <v>No. of Units:</v>
          </cell>
          <cell r="C36" t="str">
            <v>1BR</v>
          </cell>
          <cell r="D36" t="str">
            <v>30% AMI:</v>
          </cell>
          <cell r="F36" t="str">
            <v>40% AMI:</v>
          </cell>
        </row>
        <row r="37">
          <cell r="C37">
            <v>0</v>
          </cell>
          <cell r="E37">
            <v>0</v>
          </cell>
        </row>
        <row r="38">
          <cell r="C38" t="str">
            <v>3BR</v>
          </cell>
        </row>
        <row r="39">
          <cell r="A39" t="str">
            <v xml:space="preserve">Architect: </v>
          </cell>
          <cell r="D39" t="str">
            <v>60% AMI:</v>
          </cell>
          <cell r="F39" t="str">
            <v>80% AMI:</v>
          </cell>
        </row>
        <row r="40">
          <cell r="C40" t="str">
            <v>Total 80% AMI</v>
          </cell>
          <cell r="E40">
            <v>0</v>
          </cell>
          <cell r="F40">
            <v>0</v>
          </cell>
        </row>
        <row r="41">
          <cell r="A41" t="str">
            <v>Project Description:</v>
          </cell>
        </row>
        <row r="42">
          <cell r="A42" t="str">
            <v>Market:</v>
          </cell>
          <cell r="C42" t="str">
            <v>0BR</v>
          </cell>
        </row>
        <row r="43">
          <cell r="A43" t="str">
            <v>Property Manager:</v>
          </cell>
          <cell r="C43" t="str">
            <v>1BR</v>
          </cell>
        </row>
        <row r="44">
          <cell r="C44" t="str">
            <v>2BR</v>
          </cell>
        </row>
        <row r="45">
          <cell r="A45" t="str">
            <v>Use of IAHTC Sale Proceeds:</v>
          </cell>
          <cell r="C45" t="str">
            <v>3BR</v>
          </cell>
        </row>
        <row r="47">
          <cell r="A47" t="str">
            <v xml:space="preserve">Attorney: </v>
          </cell>
          <cell r="C47" t="str">
            <v>Total Market</v>
          </cell>
          <cell r="E47">
            <v>0</v>
          </cell>
          <cell r="F47">
            <v>0</v>
          </cell>
        </row>
        <row r="49">
          <cell r="A49" t="str">
            <v>FINANCIAL SUMMARY</v>
          </cell>
          <cell r="C49" t="str">
            <v>Total</v>
          </cell>
          <cell r="E49">
            <v>0</v>
          </cell>
        </row>
        <row r="51">
          <cell r="A51" t="str">
            <v>SPONSOR'S EXPERIENCE</v>
          </cell>
          <cell r="C51" t="str">
            <v>Financing</v>
          </cell>
          <cell r="E51" t="str">
            <v xml:space="preserve">Loan </v>
          </cell>
          <cell r="F51" t="str">
            <v xml:space="preserve">Amort. </v>
          </cell>
        </row>
        <row r="52">
          <cell r="A52" t="str">
            <v>Financing and Equity:</v>
          </cell>
          <cell r="C52" t="str">
            <v>Type</v>
          </cell>
          <cell r="D52" t="str">
            <v xml:space="preserve">Amount </v>
          </cell>
          <cell r="E52" t="str">
            <v xml:space="preserve">Term </v>
          </cell>
          <cell r="F52" t="str">
            <v xml:space="preserve">Period </v>
          </cell>
        </row>
        <row r="53">
          <cell r="A53" t="str">
            <v>Housing Development Experience:</v>
          </cell>
          <cell r="B53" t="str">
            <v>*</v>
          </cell>
          <cell r="C53" t="str">
            <v>1st</v>
          </cell>
        </row>
        <row r="54">
          <cell r="B54" t="str">
            <v>**</v>
          </cell>
          <cell r="C54" t="str">
            <v>2nd</v>
          </cell>
        </row>
        <row r="55">
          <cell r="B55" t="str">
            <v xml:space="preserve">Residential Rental Income: </v>
          </cell>
          <cell r="C55" t="str">
            <v>3rd</v>
          </cell>
        </row>
        <row r="56">
          <cell r="A56" t="str">
            <v>IHDA Experience:</v>
          </cell>
          <cell r="B56" t="str">
            <v xml:space="preserve">Other Residential Income: </v>
          </cell>
          <cell r="C56" t="str">
            <v>4th</v>
          </cell>
        </row>
        <row r="57">
          <cell r="A57" t="str">
            <v>Development Name</v>
          </cell>
          <cell r="B57" t="str">
            <v>Commercial Income:</v>
          </cell>
          <cell r="C57" t="str">
            <v>Type of Project (IHDA Financing)</v>
          </cell>
          <cell r="F57" t="str">
            <v># of Units</v>
          </cell>
        </row>
        <row r="58">
          <cell r="B58" t="str">
            <v>Other Income:</v>
          </cell>
          <cell r="C58" t="str">
            <v>FTC Equity</v>
          </cell>
          <cell r="E58">
            <v>0</v>
          </cell>
          <cell r="F58" t="str">
            <v>Net Cent Raise</v>
          </cell>
        </row>
      </sheetData>
      <sheetData sheetId="2">
        <row r="1">
          <cell r="C1" t="str">
            <v>Approval Threshold (Peer Review, Loan Committee, etc.)</v>
          </cell>
        </row>
        <row r="2">
          <cell r="A2" t="str">
            <v>MULTIFAMILY FINANCING PROJECT SUMMARY</v>
          </cell>
          <cell r="B2" t="str">
            <v>UNIT RENT SCHEDULE &amp; AFFORDABILITY</v>
          </cell>
        </row>
        <row r="4">
          <cell r="A4" t="str">
            <v xml:space="preserve">Owner: </v>
          </cell>
          <cell r="B4" t="str">
            <v>DEVELOPMENT OVERVIEW</v>
          </cell>
          <cell r="E4" t="str">
            <v>Number</v>
          </cell>
          <cell r="G4" t="str">
            <v>Square</v>
          </cell>
          <cell r="H4" t="str">
            <v>Monthly</v>
          </cell>
          <cell r="J4" t="str">
            <v>Utility</v>
          </cell>
          <cell r="L4" t="str">
            <v>Rent plus</v>
          </cell>
        </row>
        <row r="5">
          <cell r="C5" t="str">
            <v># Bedrooms</v>
          </cell>
          <cell r="E5" t="str">
            <v>of Units</v>
          </cell>
          <cell r="G5" t="str">
            <v>Feet</v>
          </cell>
          <cell r="H5" t="str">
            <v>Rent</v>
          </cell>
          <cell r="J5" t="str">
            <v>Allowance*</v>
          </cell>
          <cell r="L5" t="str">
            <v>Utilities</v>
          </cell>
          <cell r="M5" t="str">
            <v>Rent Limit</v>
          </cell>
        </row>
        <row r="6">
          <cell r="C6" t="str">
            <v>Name/Address:</v>
          </cell>
          <cell r="F6" t="str">
            <v>Contact/ Phone:</v>
          </cell>
        </row>
        <row r="7">
          <cell r="A7" t="str">
            <v>30% AMI:</v>
          </cell>
          <cell r="C7" t="str">
            <v>0BR</v>
          </cell>
          <cell r="L7">
            <v>0</v>
          </cell>
        </row>
        <row r="8">
          <cell r="A8" t="str">
            <v>Project Name:</v>
          </cell>
          <cell r="C8" t="str">
            <v>1BR</v>
          </cell>
          <cell r="L8">
            <v>0</v>
          </cell>
        </row>
        <row r="9">
          <cell r="A9" t="str">
            <v>Project Address:</v>
          </cell>
          <cell r="C9" t="str">
            <v>2BR</v>
          </cell>
          <cell r="L9">
            <v>0</v>
          </cell>
        </row>
        <row r="10">
          <cell r="A10" t="str">
            <v>Letters of Support:</v>
          </cell>
          <cell r="C10" t="str">
            <v>3BR</v>
          </cell>
          <cell r="L10">
            <v>0</v>
          </cell>
        </row>
        <row r="11">
          <cell r="A11" t="str">
            <v>Member(s):</v>
          </cell>
          <cell r="B11">
            <v>0</v>
          </cell>
        </row>
        <row r="12">
          <cell r="C12" t="str">
            <v>Total 30% AMI</v>
          </cell>
          <cell r="E12">
            <v>0</v>
          </cell>
          <cell r="F12">
            <v>0</v>
          </cell>
          <cell r="G12" t="str">
            <v>of Total</v>
          </cell>
        </row>
        <row r="13">
          <cell r="A13" t="str">
            <v>Owner Name:</v>
          </cell>
        </row>
        <row r="14">
          <cell r="A14" t="str">
            <v>40% AMI:</v>
          </cell>
          <cell r="C14" t="str">
            <v>0BR</v>
          </cell>
          <cell r="L14">
            <v>0</v>
          </cell>
        </row>
        <row r="15">
          <cell r="A15" t="str">
            <v>Shareholder(s):</v>
          </cell>
          <cell r="B15">
            <v>0</v>
          </cell>
          <cell r="C15" t="str">
            <v>1BR</v>
          </cell>
          <cell r="L15">
            <v>0</v>
          </cell>
        </row>
        <row r="16">
          <cell r="A16" t="str">
            <v>Contact Person:</v>
          </cell>
          <cell r="C16" t="str">
            <v>2BR</v>
          </cell>
          <cell r="L16">
            <v>0</v>
          </cell>
        </row>
        <row r="17">
          <cell r="A17" t="str">
            <v>Phone:</v>
          </cell>
          <cell r="C17" t="str">
            <v>3BR</v>
          </cell>
          <cell r="D17" t="str">
            <v xml:space="preserve">Fax: </v>
          </cell>
          <cell r="L17">
            <v>0</v>
          </cell>
        </row>
        <row r="18">
          <cell r="A18" t="str">
            <v>Email:</v>
          </cell>
        </row>
        <row r="19">
          <cell r="A19" t="str">
            <v>Etc:</v>
          </cell>
          <cell r="B19">
            <v>0</v>
          </cell>
          <cell r="C19" t="str">
            <v>Total 40% AMI</v>
          </cell>
          <cell r="E19">
            <v>0</v>
          </cell>
          <cell r="F19">
            <v>0</v>
          </cell>
          <cell r="G19" t="str">
            <v>of Total</v>
          </cell>
        </row>
        <row r="21">
          <cell r="A21" t="str">
            <v>50% AMI:</v>
          </cell>
          <cell r="C21" t="str">
            <v>0BR</v>
          </cell>
          <cell r="L21">
            <v>0</v>
          </cell>
        </row>
        <row r="22">
          <cell r="C22" t="str">
            <v>1BR</v>
          </cell>
          <cell r="L22">
            <v>0</v>
          </cell>
        </row>
        <row r="23">
          <cell r="A23" t="str">
            <v>Non-Profit Sponsor:</v>
          </cell>
          <cell r="C23" t="str">
            <v>2BR</v>
          </cell>
          <cell r="D23">
            <v>0</v>
          </cell>
          <cell r="E23" t="str">
            <v>per unit</v>
          </cell>
          <cell r="L23">
            <v>0</v>
          </cell>
        </row>
        <row r="24">
          <cell r="A24" t="str">
            <v>(FTC-XXXXX-11)</v>
          </cell>
          <cell r="C24" t="str">
            <v>3BR</v>
          </cell>
          <cell r="D24">
            <v>0</v>
          </cell>
          <cell r="L24">
            <v>0</v>
          </cell>
        </row>
        <row r="25">
          <cell r="A25" t="str">
            <v>Recommended HOME Amt:</v>
          </cell>
          <cell r="E25" t="str">
            <v>per unit</v>
          </cell>
        </row>
        <row r="26">
          <cell r="A26" t="str">
            <v>(MHR-XXXXX-01)</v>
          </cell>
          <cell r="C26" t="str">
            <v>Total 50% AMI</v>
          </cell>
          <cell r="E26">
            <v>0</v>
          </cell>
          <cell r="F26">
            <v>0</v>
          </cell>
          <cell r="G26" t="str">
            <v>of Total</v>
          </cell>
        </row>
        <row r="27">
          <cell r="A27" t="str">
            <v>Loan Guarantor:</v>
          </cell>
          <cell r="E27" t="str">
            <v>per unit</v>
          </cell>
        </row>
        <row r="28">
          <cell r="A28" t="str">
            <v>60% AMI:</v>
          </cell>
          <cell r="B28" t="str">
            <v>Lien</v>
          </cell>
          <cell r="C28" t="str">
            <v>0BR</v>
          </cell>
          <cell r="D28" t="str">
            <v>DCR</v>
          </cell>
          <cell r="E28" t="str">
            <v>Borrower Credit and Experience</v>
          </cell>
          <cell r="L28">
            <v>0</v>
          </cell>
        </row>
        <row r="29">
          <cell r="A29" t="str">
            <v>Donation Amount:</v>
          </cell>
          <cell r="C29" t="str">
            <v>1BR</v>
          </cell>
          <cell r="E29" t="str">
            <v>Highly regarded borrower</v>
          </cell>
          <cell r="L29">
            <v>0</v>
          </cell>
        </row>
        <row r="30">
          <cell r="A30" t="str">
            <v>HOME</v>
          </cell>
          <cell r="C30" t="str">
            <v>2BR</v>
          </cell>
          <cell r="L30">
            <v>0</v>
          </cell>
        </row>
        <row r="31">
          <cell r="A31" t="str">
            <v xml:space="preserve">Equity Syndicator: </v>
          </cell>
          <cell r="C31" t="str">
            <v>3BR</v>
          </cell>
          <cell r="L31">
            <v>0</v>
          </cell>
        </row>
        <row r="33">
          <cell r="A33" t="str">
            <v>RECOMMENDATION</v>
          </cell>
          <cell r="C33" t="str">
            <v>Total 60% AMI</v>
          </cell>
          <cell r="E33">
            <v>0</v>
          </cell>
          <cell r="F33">
            <v>0</v>
          </cell>
          <cell r="G33" t="str">
            <v>of Total</v>
          </cell>
        </row>
        <row r="35">
          <cell r="A35" t="str">
            <v>80% AMI:</v>
          </cell>
          <cell r="C35" t="str">
            <v>0BR</v>
          </cell>
          <cell r="L35">
            <v>0</v>
          </cell>
        </row>
        <row r="36">
          <cell r="A36" t="str">
            <v>No. of Units:</v>
          </cell>
          <cell r="C36" t="str">
            <v>1BR</v>
          </cell>
          <cell r="D36" t="str">
            <v>30% AMI:</v>
          </cell>
          <cell r="F36" t="str">
            <v>40% AMI:</v>
          </cell>
          <cell r="L36">
            <v>0</v>
          </cell>
        </row>
        <row r="37">
          <cell r="A37" t="str">
            <v>2. Review and approval of final architectural plans and specifications.</v>
          </cell>
          <cell r="C37" t="str">
            <v>2BR</v>
          </cell>
          <cell r="E37">
            <v>0</v>
          </cell>
          <cell r="L37">
            <v>0</v>
          </cell>
        </row>
        <row r="38">
          <cell r="A38" t="str">
            <v>3. Review and approval of tenant selection plan.</v>
          </cell>
          <cell r="C38" t="str">
            <v>3BR</v>
          </cell>
          <cell r="L38">
            <v>0</v>
          </cell>
        </row>
        <row r="39">
          <cell r="A39" t="str">
            <v xml:space="preserve">Architect: </v>
          </cell>
          <cell r="D39" t="str">
            <v>60% AMI:</v>
          </cell>
          <cell r="F39" t="str">
            <v>80% AMI:</v>
          </cell>
        </row>
        <row r="40">
          <cell r="A40" t="str">
            <v>5. Review and approval of mortgage credit documentation.</v>
          </cell>
          <cell r="C40" t="str">
            <v>Total 80% AMI</v>
          </cell>
          <cell r="E40">
            <v>0</v>
          </cell>
          <cell r="F40">
            <v>0</v>
          </cell>
          <cell r="G40" t="str">
            <v>of Total</v>
          </cell>
        </row>
        <row r="41">
          <cell r="A41" t="str">
            <v>Project Description:</v>
          </cell>
        </row>
        <row r="42">
          <cell r="A42" t="str">
            <v>Market:</v>
          </cell>
          <cell r="C42" t="str">
            <v>0BR</v>
          </cell>
          <cell r="L42">
            <v>0</v>
          </cell>
        </row>
        <row r="43">
          <cell r="A43" t="str">
            <v>Property Manager:</v>
          </cell>
          <cell r="C43" t="str">
            <v>1BR</v>
          </cell>
          <cell r="L43">
            <v>0</v>
          </cell>
        </row>
        <row r="44">
          <cell r="C44" t="str">
            <v>2BR</v>
          </cell>
          <cell r="L44">
            <v>0</v>
          </cell>
        </row>
        <row r="45">
          <cell r="A45" t="str">
            <v>Use of IAHTC Sale Proceeds:</v>
          </cell>
          <cell r="C45" t="str">
            <v>3BR</v>
          </cell>
          <cell r="L45">
            <v>0</v>
          </cell>
        </row>
        <row r="47">
          <cell r="A47" t="str">
            <v xml:space="preserve">Attorney: </v>
          </cell>
          <cell r="C47" t="str">
            <v>Total Market</v>
          </cell>
          <cell r="E47">
            <v>0</v>
          </cell>
          <cell r="F47">
            <v>0</v>
          </cell>
          <cell r="G47" t="str">
            <v>of Total</v>
          </cell>
        </row>
        <row r="49">
          <cell r="A49" t="str">
            <v>FINANCIAL SUMMARY</v>
          </cell>
          <cell r="C49" t="str">
            <v>Total</v>
          </cell>
          <cell r="E49">
            <v>0</v>
          </cell>
        </row>
        <row r="51">
          <cell r="A51" t="str">
            <v>SPONSOR'S EXPERIENCE</v>
          </cell>
          <cell r="C51" t="str">
            <v>* Tenants will pay for cooking gas, gas heat, and electricity.  Water and sewer are included in the rent.</v>
          </cell>
          <cell r="E51" t="str">
            <v xml:space="preserve">Loan </v>
          </cell>
          <cell r="F51" t="str">
            <v xml:space="preserve">Amort. </v>
          </cell>
        </row>
        <row r="52">
          <cell r="A52" t="str">
            <v>Financing and Equity:</v>
          </cell>
          <cell r="C52" t="str">
            <v>Type</v>
          </cell>
          <cell r="D52" t="str">
            <v xml:space="preserve">Amount </v>
          </cell>
          <cell r="E52" t="str">
            <v xml:space="preserve">Term </v>
          </cell>
          <cell r="F52" t="str">
            <v xml:space="preserve">Period </v>
          </cell>
        </row>
        <row r="53">
          <cell r="A53" t="str">
            <v>INCOME AND EXPENSES</v>
          </cell>
          <cell r="B53" t="str">
            <v>*</v>
          </cell>
          <cell r="C53" t="str">
            <v>1st</v>
          </cell>
        </row>
        <row r="54">
          <cell r="B54" t="str">
            <v>**</v>
          </cell>
          <cell r="C54" t="str">
            <v>2nd</v>
          </cell>
        </row>
        <row r="55">
          <cell r="B55" t="str">
            <v xml:space="preserve">Residential Rental Income: </v>
          </cell>
          <cell r="C55" t="str">
            <v>3rd</v>
          </cell>
        </row>
        <row r="56">
          <cell r="A56" t="str">
            <v>IHDA Experience:</v>
          </cell>
          <cell r="B56" t="str">
            <v xml:space="preserve">Other Residential Income: </v>
          </cell>
          <cell r="C56" t="str">
            <v>4th</v>
          </cell>
          <cell r="J56" t="str">
            <v>(Specify: Parking, Laundry, Vending, etc.)</v>
          </cell>
        </row>
        <row r="57">
          <cell r="A57" t="str">
            <v>Development Name</v>
          </cell>
          <cell r="B57" t="str">
            <v>Commercial Income:</v>
          </cell>
          <cell r="C57" t="str">
            <v>Type of Project (IHDA Financing)</v>
          </cell>
          <cell r="F57" t="str">
            <v># of Units</v>
          </cell>
        </row>
        <row r="58">
          <cell r="B58" t="str">
            <v>Other Income:</v>
          </cell>
          <cell r="C58" t="str">
            <v>FTC Equity</v>
          </cell>
          <cell r="E58">
            <v>0</v>
          </cell>
          <cell r="F58" t="str">
            <v>Net Cent Raise</v>
          </cell>
        </row>
        <row r="59">
          <cell r="A59" t="str">
            <v>=</v>
          </cell>
          <cell r="B59" t="str">
            <v xml:space="preserve">Total Gross Income: </v>
          </cell>
          <cell r="H59">
            <v>0</v>
          </cell>
        </row>
        <row r="61">
          <cell r="A61" t="str">
            <v xml:space="preserve">                    -</v>
          </cell>
          <cell r="B61" t="str">
            <v>Vacancy of</v>
          </cell>
          <cell r="E61">
            <v>0</v>
          </cell>
          <cell r="G61">
            <v>0</v>
          </cell>
          <cell r="J61" t="str">
            <v>(Res. - includes Vacancy &amp; Rent Allowance)</v>
          </cell>
        </row>
        <row r="62">
          <cell r="A62" t="str">
            <v>-</v>
          </cell>
          <cell r="B62" t="str">
            <v>Vacancy of</v>
          </cell>
          <cell r="E62">
            <v>0</v>
          </cell>
          <cell r="J62" t="str">
            <v>(Commercial)</v>
          </cell>
        </row>
        <row r="63">
          <cell r="A63" t="str">
            <v>=</v>
          </cell>
          <cell r="B63" t="str">
            <v xml:space="preserve">Effective Gross Income: </v>
          </cell>
          <cell r="G63">
            <v>0</v>
          </cell>
          <cell r="H63">
            <v>0</v>
          </cell>
        </row>
        <row r="65">
          <cell r="A65" t="str">
            <v xml:space="preserve">                    -</v>
          </cell>
          <cell r="B65" t="str">
            <v xml:space="preserve">Operating Exp </v>
          </cell>
          <cell r="D65" t="str">
            <v>(</v>
          </cell>
          <cell r="E65">
            <v>0</v>
          </cell>
          <cell r="F65" t="str">
            <v>per unit: )</v>
          </cell>
          <cell r="J65" t="str">
            <v>Total Exp.</v>
          </cell>
          <cell r="L65">
            <v>0</v>
          </cell>
        </row>
        <row r="66">
          <cell r="A66" t="str">
            <v xml:space="preserve">                    -</v>
          </cell>
          <cell r="B66" t="str">
            <v xml:space="preserve">Reserves </v>
          </cell>
          <cell r="D66" t="str">
            <v>(</v>
          </cell>
          <cell r="E66">
            <v>0</v>
          </cell>
          <cell r="F66" t="str">
            <v>per unit: )</v>
          </cell>
          <cell r="L66">
            <v>0</v>
          </cell>
          <cell r="M66" t="str">
            <v>per unit</v>
          </cell>
        </row>
        <row r="67">
          <cell r="A67" t="str">
            <v>=</v>
          </cell>
          <cell r="B67" t="str">
            <v xml:space="preserve">Net Operating Income: </v>
          </cell>
          <cell r="H67">
            <v>0</v>
          </cell>
        </row>
        <row r="68">
          <cell r="J68" t="str">
            <v xml:space="preserve"> Debt Service Coverage Ratio</v>
          </cell>
        </row>
        <row r="69">
          <cell r="B69" t="str">
            <v xml:space="preserve">Debt Service: </v>
          </cell>
          <cell r="F69" t="str">
            <v>-1st:</v>
          </cell>
          <cell r="H69">
            <v>0</v>
          </cell>
          <cell r="J69">
            <v>0</v>
          </cell>
          <cell r="L69" t="str">
            <v>1st</v>
          </cell>
        </row>
        <row r="70">
          <cell r="F70" t="str">
            <v>-2nd:</v>
          </cell>
          <cell r="H70">
            <v>0</v>
          </cell>
          <cell r="J70" t="str">
            <v>NA</v>
          </cell>
          <cell r="L70" t="str">
            <v>1st &amp; 2nd</v>
          </cell>
        </row>
        <row r="71">
          <cell r="F71" t="str">
            <v>-3rd:</v>
          </cell>
          <cell r="H71">
            <v>0</v>
          </cell>
          <cell r="J71" t="str">
            <v>NA</v>
          </cell>
          <cell r="L71" t="str">
            <v>1st, 2nd, &amp; 3rd</v>
          </cell>
        </row>
        <row r="72">
          <cell r="F72" t="str">
            <v>-4th:</v>
          </cell>
          <cell r="H72">
            <v>0</v>
          </cell>
          <cell r="J72" t="str">
            <v>NA</v>
          </cell>
          <cell r="L72" t="str">
            <v>1st, 2nd, 3rd &amp; 4th</v>
          </cell>
        </row>
        <row r="73">
          <cell r="A73" t="str">
            <v xml:space="preserve">                    -</v>
          </cell>
          <cell r="B73" t="str">
            <v xml:space="preserve">Total Debt Service: </v>
          </cell>
          <cell r="H73">
            <v>0</v>
          </cell>
        </row>
        <row r="74">
          <cell r="A74" t="str">
            <v>=</v>
          </cell>
          <cell r="B74" t="str">
            <v xml:space="preserve">Cash Flow: </v>
          </cell>
          <cell r="H74">
            <v>0</v>
          </cell>
        </row>
      </sheetData>
      <sheetData sheetId="3">
        <row r="2">
          <cell r="A2" t="str">
            <v>PROJECT IMPACT</v>
          </cell>
          <cell r="B2" t="str">
            <v>UNIT RENT SCHEDULE &amp; AFFORDABILITY</v>
          </cell>
        </row>
        <row r="4">
          <cell r="A4" t="str">
            <v>Community Impact:</v>
          </cell>
          <cell r="E4" t="str">
            <v>Number</v>
          </cell>
          <cell r="G4" t="str">
            <v>Square</v>
          </cell>
        </row>
        <row r="5">
          <cell r="C5" t="str">
            <v># Bedrooms</v>
          </cell>
          <cell r="E5" t="str">
            <v>of Units</v>
          </cell>
          <cell r="G5" t="str">
            <v>Feet</v>
          </cell>
        </row>
        <row r="6">
          <cell r="C6" t="str">
            <v>Name/Address:</v>
          </cell>
          <cell r="F6" t="str">
            <v>Contact/ Phone:</v>
          </cell>
        </row>
        <row r="7">
          <cell r="A7" t="str">
            <v>Funding Objective:</v>
          </cell>
          <cell r="C7" t="str">
            <v>0BR</v>
          </cell>
        </row>
        <row r="8">
          <cell r="C8" t="str">
            <v>1BR</v>
          </cell>
        </row>
        <row r="9">
          <cell r="C9" t="str">
            <v>2BR</v>
          </cell>
        </row>
        <row r="10">
          <cell r="A10" t="str">
            <v>Letters of Support:</v>
          </cell>
          <cell r="C10" t="str">
            <v>3BR</v>
          </cell>
        </row>
        <row r="11">
          <cell r="A11" t="str">
            <v>Member(s):</v>
          </cell>
          <cell r="B11">
            <v>0</v>
          </cell>
        </row>
        <row r="12">
          <cell r="C12" t="str">
            <v>Total 30% AMI</v>
          </cell>
          <cell r="E12">
            <v>0</v>
          </cell>
          <cell r="F12">
            <v>0</v>
          </cell>
          <cell r="G12" t="str">
            <v>of Total</v>
          </cell>
        </row>
        <row r="14">
          <cell r="A14" t="str">
            <v>Letters of Opposition:</v>
          </cell>
          <cell r="C14" t="str">
            <v>0BR</v>
          </cell>
        </row>
        <row r="15">
          <cell r="A15" t="str">
            <v>Shareholder(s):</v>
          </cell>
          <cell r="B15">
            <v>0</v>
          </cell>
          <cell r="C15" t="str">
            <v>1BR</v>
          </cell>
        </row>
        <row r="16">
          <cell r="C16" t="str">
            <v>2BR</v>
          </cell>
        </row>
        <row r="17">
          <cell r="A17" t="str">
            <v>COMMENTS AND ISSUES</v>
          </cell>
          <cell r="C17" t="str">
            <v>3BR</v>
          </cell>
        </row>
        <row r="19">
          <cell r="A19" t="str">
            <v>Peer review comments may be extensive and prolific.</v>
          </cell>
          <cell r="B19">
            <v>0</v>
          </cell>
          <cell r="C19" t="str">
            <v>Total 40% AMI</v>
          </cell>
          <cell r="E19">
            <v>0</v>
          </cell>
          <cell r="F19">
            <v>0</v>
          </cell>
          <cell r="G19" t="str">
            <v>of Total</v>
          </cell>
        </row>
        <row r="21">
          <cell r="A21" t="str">
            <v>Loan committee comments should only reflect the specific issues for discussion at loan committee.</v>
          </cell>
          <cell r="C21" t="str">
            <v>0BR</v>
          </cell>
        </row>
        <row r="22">
          <cell r="C22" t="str">
            <v>1BR</v>
          </cell>
        </row>
        <row r="23">
          <cell r="A23" t="str">
            <v>All comments on project summary should be hidden prior to attaching to Board resolution unless they are SPECIFICALLY relevant for Board discussion.</v>
          </cell>
          <cell r="C23" t="str">
            <v>2BR</v>
          </cell>
        </row>
        <row r="24">
          <cell r="C24" t="str">
            <v>3BR</v>
          </cell>
        </row>
        <row r="26">
          <cell r="A26" t="str">
            <v>Loan Rating</v>
          </cell>
          <cell r="C26" t="str">
            <v>Total 50% AMI</v>
          </cell>
          <cell r="E26">
            <v>0</v>
          </cell>
          <cell r="F26">
            <v>0</v>
          </cell>
          <cell r="G26" t="str">
            <v>of Total</v>
          </cell>
        </row>
        <row r="27">
          <cell r="A27" t="str">
            <v>Loan Guarantor:</v>
          </cell>
        </row>
        <row r="28">
          <cell r="A28" t="str">
            <v>Loan Type</v>
          </cell>
          <cell r="B28" t="str">
            <v>Lien</v>
          </cell>
          <cell r="C28" t="str">
            <v>Rating/Risk</v>
          </cell>
          <cell r="D28" t="str">
            <v>DCR</v>
          </cell>
          <cell r="E28" t="str">
            <v>Borrower Credit and Experience</v>
          </cell>
        </row>
        <row r="29">
          <cell r="A29" t="str">
            <v>Risk Share</v>
          </cell>
          <cell r="C29" t="str">
            <v>2-High Rating (Nominal Risk)</v>
          </cell>
          <cell r="E29" t="str">
            <v>Highly regarded borrower</v>
          </cell>
        </row>
        <row r="30">
          <cell r="A30" t="str">
            <v>HOME</v>
          </cell>
          <cell r="C30" t="str">
            <v>3-Good Quality (Moderate Risk)</v>
          </cell>
        </row>
        <row r="31">
          <cell r="A31" t="str">
            <v>Trust Fund</v>
          </cell>
          <cell r="C31" t="str">
            <v>4-Average Quality (Minimally Acceptable Risk)</v>
          </cell>
        </row>
        <row r="33">
          <cell r="A33" t="str">
            <v>RECOMMENDATION</v>
          </cell>
          <cell r="C33" t="str">
            <v>Total 60% AMI</v>
          </cell>
          <cell r="E33">
            <v>0</v>
          </cell>
          <cell r="F33">
            <v>0</v>
          </cell>
          <cell r="G33" t="str">
            <v>of Total</v>
          </cell>
        </row>
        <row r="35">
          <cell r="A35" t="str">
            <v>The Multifamily Finance Department recommends approval of a (Program Name) loan not to exceed $____ contingent upon the following conditions:</v>
          </cell>
          <cell r="C35" t="str">
            <v>0BR</v>
          </cell>
        </row>
        <row r="36">
          <cell r="A36" t="str">
            <v>1. Review and approval of all final costs and documentation by sponsor of other funding as generally outlined to confirm project feasibility and viability prior to closing.</v>
          </cell>
          <cell r="C36" t="str">
            <v>1BR</v>
          </cell>
        </row>
        <row r="37">
          <cell r="A37" t="str">
            <v>2. Review and approval of final architectural plans and specifications.</v>
          </cell>
          <cell r="C37" t="str">
            <v>2BR</v>
          </cell>
        </row>
        <row r="38">
          <cell r="A38" t="str">
            <v>3. Review and approval of tenant selection plan.</v>
          </cell>
          <cell r="C38" t="str">
            <v>3BR</v>
          </cell>
        </row>
        <row r="39">
          <cell r="A39" t="str">
            <v>4. Review and approval of management and marketing plans.</v>
          </cell>
        </row>
        <row r="40">
          <cell r="A40" t="str">
            <v>5. Review and approval of mortgage credit documentation.</v>
          </cell>
          <cell r="C40" t="str">
            <v>Total 80% AMI</v>
          </cell>
          <cell r="E40">
            <v>0</v>
          </cell>
          <cell r="F40">
            <v>0</v>
          </cell>
          <cell r="G40" t="str">
            <v>of Total</v>
          </cell>
        </row>
        <row r="41">
          <cell r="A41" t="str">
            <v>6. Fulfillment of all other IHDA requirements.</v>
          </cell>
        </row>
        <row r="42">
          <cell r="A42" t="str">
            <v>Market:</v>
          </cell>
          <cell r="C42" t="str">
            <v>0BR</v>
          </cell>
        </row>
        <row r="43">
          <cell r="A43" t="str">
            <v>Property Manager:</v>
          </cell>
          <cell r="C43" t="str">
            <v>1BR</v>
          </cell>
        </row>
        <row r="44">
          <cell r="C44" t="str">
            <v>2BR</v>
          </cell>
        </row>
        <row r="45">
          <cell r="C45" t="str">
            <v>3BR</v>
          </cell>
        </row>
        <row r="47">
          <cell r="A47" t="str">
            <v xml:space="preserve">Attorney: </v>
          </cell>
          <cell r="C47" t="str">
            <v>Total Market</v>
          </cell>
          <cell r="E47">
            <v>0</v>
          </cell>
          <cell r="F47">
            <v>0</v>
          </cell>
          <cell r="G47" t="str">
            <v>of Total</v>
          </cell>
        </row>
        <row r="49">
          <cell r="C49" t="str">
            <v>Total</v>
          </cell>
          <cell r="E49">
            <v>0</v>
          </cell>
        </row>
        <row r="51">
          <cell r="A51" t="str">
            <v>SPONSOR'S EXPERIENCE</v>
          </cell>
          <cell r="C51" t="str">
            <v>* Tenants will pay for cooking gas, gas heat, and electricity.  Water and sewer are included in the rent.</v>
          </cell>
        </row>
        <row r="53">
          <cell r="A53" t="str">
            <v>INCOME AND EXPENSES</v>
          </cell>
        </row>
        <row r="55">
          <cell r="B55" t="str">
            <v xml:space="preserve">Residential Rental Income: </v>
          </cell>
        </row>
        <row r="56">
          <cell r="A56" t="str">
            <v>IHDA Experience:</v>
          </cell>
          <cell r="B56" t="str">
            <v xml:space="preserve">Other Residential Income: </v>
          </cell>
        </row>
        <row r="57">
          <cell r="A57" t="str">
            <v>Development Name</v>
          </cell>
          <cell r="B57" t="str">
            <v>Commercial Income:</v>
          </cell>
          <cell r="C57" t="str">
            <v>Type of Project (IHDA Financing)</v>
          </cell>
          <cell r="F57" t="str">
            <v># of Units</v>
          </cell>
        </row>
        <row r="58">
          <cell r="B58" t="str">
            <v>Other Income:</v>
          </cell>
        </row>
      </sheetData>
      <sheetData sheetId="4">
        <row r="1">
          <cell r="C1" t="str">
            <v>Approval Threshold (Peer Review, Loan Committee, etc.)</v>
          </cell>
        </row>
      </sheetData>
      <sheetData sheetId="5" refreshError="1"/>
      <sheetData sheetId="6">
        <row r="2">
          <cell r="A2" t="str">
            <v>PROJECT IMPACT</v>
          </cell>
        </row>
      </sheetData>
      <sheetData sheetId="7">
        <row r="2">
          <cell r="A2" t="str">
            <v>PROJECT IMPACT</v>
          </cell>
        </row>
      </sheetData>
      <sheetData sheetId="8">
        <row r="2">
          <cell r="A2" t="str">
            <v>PROJECT IMPACT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DESCRIPTION"/>
      <sheetName val="2 PROGRAMS"/>
      <sheetName val="3 TEAM"/>
      <sheetName val="4 PROJECT"/>
      <sheetName val="5 INCOME"/>
      <sheetName val="6 NET INCOME"/>
      <sheetName val="7 CASH FLOW"/>
      <sheetName val="8 BUDGET-ELIG BASIS"/>
      <sheetName val="9 SOURCES"/>
      <sheetName val="IHDA RA"/>
      <sheetName val="IHDA PF"/>
      <sheetName val="IHDA CF"/>
      <sheetName val="IHDA CF II"/>
      <sheetName val="IHDA ABS"/>
      <sheetName val="IHDA SUSE"/>
      <sheetName val="ps1"/>
      <sheetName val="ps2"/>
      <sheetName val="ps3"/>
      <sheetName val="Ps4"/>
      <sheetName val="LIHTC Peer &amp; LC"/>
      <sheetName val="sub layer"/>
      <sheetName val="cert"/>
      <sheetName val="CAP I"/>
      <sheetName val="Draw"/>
      <sheetName val="Amort 1st Mtge"/>
      <sheetName val="Data"/>
      <sheetName val="1_DESCRIPTION"/>
      <sheetName val="2_PROGRAMS"/>
      <sheetName val="3_TEAM"/>
      <sheetName val="4_PROJECT"/>
      <sheetName val="5_INCOME"/>
      <sheetName val="6_NET_INCOME"/>
      <sheetName val="7_CASH_FLOW"/>
      <sheetName val="8_BUDGET-ELIG_BASIS"/>
      <sheetName val="9_SOURCES"/>
      <sheetName val="IHDA_RA"/>
      <sheetName val="IHDA_PF"/>
      <sheetName val="IHDA_CF"/>
      <sheetName val="IHDA_CF_II"/>
      <sheetName val="IHDA_ABS"/>
      <sheetName val="IHDA_SUSE"/>
      <sheetName val="LIHTC_Peer_&amp;_LC"/>
      <sheetName val="sub_layer"/>
      <sheetName val="CAP_I"/>
      <sheetName val="Amort_1st_Mtge"/>
      <sheetName val="4_PROJECT1"/>
      <sheetName val="1_DESCRIPTION1"/>
      <sheetName val="2_PROGRAMS1"/>
      <sheetName val="3_TEAM1"/>
      <sheetName val="5_INCOME1"/>
      <sheetName val="6_NET_INCOME1"/>
      <sheetName val="7_CASH_FLOW1"/>
      <sheetName val="8_BUDGET-ELIG_BASIS1"/>
      <sheetName val="9_SOURCES1"/>
      <sheetName val="IHDA_RA1"/>
      <sheetName val="IHDA_PF1"/>
      <sheetName val="IHDA_CF1"/>
      <sheetName val="IHDA_CF_II1"/>
      <sheetName val="IHDA_ABS1"/>
      <sheetName val="IHDA_SUSE1"/>
      <sheetName val="LIHTC_Peer_&amp;_LC1"/>
      <sheetName val="sub_layer1"/>
      <sheetName val="CAP_I1"/>
      <sheetName val="Amort_1st_Mtge1"/>
      <sheetName val="Description"/>
      <sheetName val="Lists"/>
      <sheetName val="4_PROJECT2"/>
      <sheetName val="1_DESCRIPTION2"/>
      <sheetName val="2_PROGRAMS2"/>
      <sheetName val="3_TEAM2"/>
      <sheetName val="5_INCOME2"/>
      <sheetName val="6_NET_INCOME2"/>
      <sheetName val="7_CASH_FLOW2"/>
      <sheetName val="8_BUDGET-ELIG_BASIS2"/>
      <sheetName val="9_SOURCES2"/>
      <sheetName val="IHDA_RA2"/>
      <sheetName val="IHDA_PF2"/>
      <sheetName val="IHDA_CF2"/>
      <sheetName val="IHDA_CF_II2"/>
      <sheetName val="IHDA_ABS2"/>
      <sheetName val="IHDA_SUSE2"/>
      <sheetName val="LIHTC_Peer_&amp;_LC2"/>
      <sheetName val="sub_layer2"/>
      <sheetName val="CAP_I2"/>
      <sheetName val="Amort_1st_Mtge2"/>
    </sheetNames>
    <sheetDataSet>
      <sheetData sheetId="0">
        <row r="6">
          <cell r="Z6" t="str">
            <v>Basement</v>
          </cell>
        </row>
      </sheetData>
      <sheetData sheetId="1">
        <row r="6">
          <cell r="Z6" t="str">
            <v>Basement</v>
          </cell>
        </row>
      </sheetData>
      <sheetData sheetId="2">
        <row r="6">
          <cell r="Z6" t="str">
            <v>Basement</v>
          </cell>
        </row>
      </sheetData>
      <sheetData sheetId="3">
        <row r="6">
          <cell r="Z6" t="str">
            <v>Basement</v>
          </cell>
        </row>
      </sheetData>
      <sheetData sheetId="4">
        <row r="6">
          <cell r="Z6" t="str">
            <v>Basement</v>
          </cell>
        </row>
        <row r="7">
          <cell r="Z7" t="str">
            <v>Slab-on-Grade</v>
          </cell>
        </row>
        <row r="9">
          <cell r="Z9" t="str">
            <v>Central</v>
          </cell>
        </row>
        <row r="10">
          <cell r="Z10" t="str">
            <v>Window Unit</v>
          </cell>
        </row>
        <row r="14">
          <cell r="Z14" t="str">
            <v>Gas</v>
          </cell>
        </row>
        <row r="15">
          <cell r="Z15" t="str">
            <v>Electric</v>
          </cell>
        </row>
        <row r="16">
          <cell r="Z16" t="str">
            <v>Oil</v>
          </cell>
        </row>
        <row r="17">
          <cell r="Z17" t="str">
            <v>Geo-thermal</v>
          </cell>
        </row>
        <row r="18">
          <cell r="Z18" t="str">
            <v>Other (Specify)</v>
          </cell>
        </row>
        <row r="31">
          <cell r="Z31" t="str">
            <v>&lt; 50% Brick</v>
          </cell>
        </row>
        <row r="32">
          <cell r="Z32" t="str">
            <v>&gt; 50% Brick</v>
          </cell>
        </row>
        <row r="33">
          <cell r="Z33" t="str">
            <v>Masonry</v>
          </cell>
        </row>
        <row r="34">
          <cell r="Z34" t="str">
            <v>Wood</v>
          </cell>
        </row>
        <row r="35">
          <cell r="Z35" t="str">
            <v>Vinyl</v>
          </cell>
        </row>
        <row r="36">
          <cell r="Z36" t="str">
            <v>Aluminum</v>
          </cell>
        </row>
      </sheetData>
      <sheetData sheetId="5"/>
      <sheetData sheetId="6"/>
      <sheetData sheetId="7"/>
      <sheetData sheetId="8"/>
      <sheetData sheetId="9"/>
      <sheetData sheetId="10"/>
      <sheetData sheetId="11">
        <row r="9">
          <cell r="M9">
            <v>0</v>
          </cell>
        </row>
      </sheetData>
      <sheetData sheetId="12">
        <row r="35">
          <cell r="F35">
            <v>0</v>
          </cell>
        </row>
      </sheetData>
      <sheetData sheetId="13"/>
      <sheetData sheetId="14"/>
      <sheetData sheetId="15">
        <row r="86">
          <cell r="F86">
            <v>0</v>
          </cell>
        </row>
      </sheetData>
      <sheetData sheetId="16">
        <row r="36">
          <cell r="C36">
            <v>0</v>
          </cell>
        </row>
      </sheetData>
      <sheetData sheetId="17"/>
      <sheetData sheetId="18"/>
      <sheetData sheetId="19"/>
      <sheetData sheetId="20"/>
      <sheetData sheetId="21"/>
      <sheetData sheetId="22"/>
      <sheetData sheetId="23"/>
      <sheetData sheetId="24"/>
      <sheetData sheetId="25"/>
      <sheetData sheetId="26" refreshError="1"/>
      <sheetData sheetId="27">
        <row r="6">
          <cell r="Z6" t="str">
            <v>Basement</v>
          </cell>
        </row>
      </sheetData>
      <sheetData sheetId="28">
        <row r="6">
          <cell r="Z6" t="str">
            <v>Basement</v>
          </cell>
        </row>
      </sheetData>
      <sheetData sheetId="29">
        <row r="6">
          <cell r="Z6" t="str">
            <v>Basement</v>
          </cell>
        </row>
      </sheetData>
      <sheetData sheetId="30">
        <row r="6">
          <cell r="Z6" t="str">
            <v>Basement</v>
          </cell>
        </row>
      </sheetData>
      <sheetData sheetId="31"/>
      <sheetData sheetId="32"/>
      <sheetData sheetId="33"/>
      <sheetData sheetId="34"/>
      <sheetData sheetId="35"/>
      <sheetData sheetId="36"/>
      <sheetData sheetId="37">
        <row r="9">
          <cell r="M9">
            <v>0</v>
          </cell>
        </row>
      </sheetData>
      <sheetData sheetId="38">
        <row r="35">
          <cell r="F35">
            <v>0</v>
          </cell>
        </row>
      </sheetData>
      <sheetData sheetId="39"/>
      <sheetData sheetId="40"/>
      <sheetData sheetId="41">
        <row r="86">
          <cell r="F86">
            <v>0</v>
          </cell>
        </row>
      </sheetData>
      <sheetData sheetId="42"/>
      <sheetData sheetId="43"/>
      <sheetData sheetId="44"/>
      <sheetData sheetId="45"/>
      <sheetData sheetId="46">
        <row r="6">
          <cell r="Z6" t="str">
            <v>Basement</v>
          </cell>
        </row>
      </sheetData>
      <sheetData sheetId="47">
        <row r="6">
          <cell r="Z6" t="str">
            <v>Basement</v>
          </cell>
        </row>
      </sheetData>
      <sheetData sheetId="48">
        <row r="6">
          <cell r="Z6" t="str">
            <v>Basement</v>
          </cell>
        </row>
      </sheetData>
      <sheetData sheetId="49">
        <row r="6">
          <cell r="Z6" t="str">
            <v>Basement</v>
          </cell>
        </row>
      </sheetData>
      <sheetData sheetId="50"/>
      <sheetData sheetId="51"/>
      <sheetData sheetId="52"/>
      <sheetData sheetId="53"/>
      <sheetData sheetId="54"/>
      <sheetData sheetId="55"/>
      <sheetData sheetId="56">
        <row r="9">
          <cell r="M9">
            <v>0</v>
          </cell>
        </row>
      </sheetData>
      <sheetData sheetId="57">
        <row r="35">
          <cell r="F35">
            <v>0</v>
          </cell>
        </row>
      </sheetData>
      <sheetData sheetId="58"/>
      <sheetData sheetId="59"/>
      <sheetData sheetId="60">
        <row r="86">
          <cell r="F86">
            <v>0</v>
          </cell>
        </row>
      </sheetData>
      <sheetData sheetId="61"/>
      <sheetData sheetId="62"/>
      <sheetData sheetId="63"/>
      <sheetData sheetId="64"/>
      <sheetData sheetId="65" refreshError="1"/>
      <sheetData sheetId="66" refreshError="1"/>
      <sheetData sheetId="67">
        <row r="6">
          <cell r="Z6" t="str">
            <v>Basement</v>
          </cell>
        </row>
      </sheetData>
      <sheetData sheetId="68">
        <row r="6">
          <cell r="Z6" t="str">
            <v>Basement</v>
          </cell>
        </row>
      </sheetData>
      <sheetData sheetId="69">
        <row r="6">
          <cell r="Z6" t="str">
            <v>Basement</v>
          </cell>
        </row>
      </sheetData>
      <sheetData sheetId="70">
        <row r="6">
          <cell r="Z6" t="str">
            <v>Basement</v>
          </cell>
        </row>
      </sheetData>
      <sheetData sheetId="71"/>
      <sheetData sheetId="72"/>
      <sheetData sheetId="73"/>
      <sheetData sheetId="74"/>
      <sheetData sheetId="75"/>
      <sheetData sheetId="76"/>
      <sheetData sheetId="77"/>
      <sheetData sheetId="78">
        <row r="35">
          <cell r="F35">
            <v>0</v>
          </cell>
        </row>
      </sheetData>
      <sheetData sheetId="79"/>
      <sheetData sheetId="80"/>
      <sheetData sheetId="81">
        <row r="86">
          <cell r="F86">
            <v>0</v>
          </cell>
        </row>
      </sheetData>
      <sheetData sheetId="82"/>
      <sheetData sheetId="83"/>
      <sheetData sheetId="84"/>
      <sheetData sheetId="8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 PROJECT"/>
      <sheetName val="INSTRUCTIONS"/>
      <sheetName val="1 DESCRIPTION"/>
      <sheetName val="2 PROGRAMS"/>
      <sheetName val="3 TEAM"/>
      <sheetName val="5 INCOME"/>
      <sheetName val="6 NET INCOME"/>
      <sheetName val="7 CASH FLOW"/>
      <sheetName val="8 BUDGET-ELIG BASIS"/>
      <sheetName val="9 SOURCES"/>
      <sheetName val="IHDA RA"/>
      <sheetName val="IHDA PF"/>
      <sheetName val="IHDA CF"/>
      <sheetName val="IHDA CF II"/>
      <sheetName val="IHDA ABS"/>
      <sheetName val="IHDA SUSE"/>
      <sheetName val="ps1"/>
      <sheetName val="ps2"/>
      <sheetName val="ps3"/>
      <sheetName val="Ps4"/>
      <sheetName val="LIHTC Peer &amp; LC"/>
      <sheetName val="sub layer"/>
      <sheetName val="cert"/>
      <sheetName val="CAP I"/>
      <sheetName val="Draw"/>
      <sheetName val="Amort 1st Mtge"/>
      <sheetName val="Data"/>
      <sheetName val="4_PROJECT"/>
      <sheetName val="1_DESCRIPTION"/>
      <sheetName val="2_PROGRAMS"/>
      <sheetName val="3_TEAM"/>
      <sheetName val="5_INCOME"/>
      <sheetName val="6_NET_INCOME"/>
      <sheetName val="7_CASH_FLOW"/>
      <sheetName val="8_BUDGET-ELIG_BASIS"/>
      <sheetName val="9_SOURCES"/>
      <sheetName val="IHDA_RA"/>
      <sheetName val="IHDA_PF"/>
      <sheetName val="IHDA_CF"/>
      <sheetName val="IHDA_CF_II"/>
      <sheetName val="IHDA_ABS"/>
      <sheetName val="IHDA_SUSE"/>
      <sheetName val="LIHTC_Peer_&amp;_LC"/>
      <sheetName val="sub_layer"/>
      <sheetName val="CAP_I"/>
      <sheetName val="Amort_1st_Mtge"/>
      <sheetName val="4_PROJECT1"/>
      <sheetName val="1_DESCRIPTION1"/>
      <sheetName val="2_PROGRAMS1"/>
      <sheetName val="3_TEAM1"/>
      <sheetName val="5_INCOME1"/>
      <sheetName val="6_NET_INCOME1"/>
      <sheetName val="7_CASH_FLOW1"/>
      <sheetName val="8_BUDGET-ELIG_BASIS1"/>
      <sheetName val="9_SOURCES1"/>
      <sheetName val="IHDA_RA1"/>
      <sheetName val="IHDA_PF1"/>
      <sheetName val="IHDA_CF1"/>
      <sheetName val="IHDA_CF_II1"/>
      <sheetName val="IHDA_ABS1"/>
      <sheetName val="IHDA_SUSE1"/>
      <sheetName val="LIHTC_Peer_&amp;_LC1"/>
      <sheetName val="sub_layer1"/>
      <sheetName val="CAP_I1"/>
      <sheetName val="Amort_1st_Mtge1"/>
      <sheetName val="4_PROJECT2"/>
      <sheetName val="1_DESCRIPTION2"/>
      <sheetName val="2_PROGRAMS2"/>
      <sheetName val="3_TEAM2"/>
      <sheetName val="5_INCOME2"/>
      <sheetName val="6_NET_INCOME2"/>
      <sheetName val="7_CASH_FLOW2"/>
      <sheetName val="8_BUDGET-ELIG_BASIS2"/>
      <sheetName val="9_SOURCES2"/>
      <sheetName val="IHDA_RA2"/>
      <sheetName val="IHDA_PF2"/>
      <sheetName val="IHDA_CF2"/>
      <sheetName val="IHDA_CF_II2"/>
      <sheetName val="IHDA_ABS2"/>
      <sheetName val="IHDA_SUSE2"/>
      <sheetName val="LIHTC_Peer_&amp;_LC2"/>
      <sheetName val="sub_layer2"/>
      <sheetName val="CAP_I2"/>
      <sheetName val="Amort_1st_Mtge2"/>
    </sheetNames>
    <sheetDataSet>
      <sheetData sheetId="0">
        <row r="6">
          <cell r="Z6" t="str">
            <v>Basement</v>
          </cell>
        </row>
        <row r="7">
          <cell r="Z7" t="str">
            <v>Slab-on-Grade</v>
          </cell>
        </row>
        <row r="9">
          <cell r="Z9" t="str">
            <v>Central</v>
          </cell>
        </row>
        <row r="10">
          <cell r="Z10" t="str">
            <v>Window Unit</v>
          </cell>
        </row>
        <row r="14">
          <cell r="Z14" t="str">
            <v>Gas</v>
          </cell>
        </row>
        <row r="15">
          <cell r="Z15" t="str">
            <v>Electric</v>
          </cell>
        </row>
        <row r="16">
          <cell r="Z16" t="str">
            <v>Oil</v>
          </cell>
        </row>
        <row r="17">
          <cell r="Z17" t="str">
            <v>Geo-thermal</v>
          </cell>
        </row>
        <row r="18">
          <cell r="Z18" t="str">
            <v>Other (Specify)</v>
          </cell>
        </row>
        <row r="31">
          <cell r="Z31" t="str">
            <v>&lt; 50% Brick</v>
          </cell>
        </row>
        <row r="32">
          <cell r="Z32" t="str">
            <v>&gt; 50% Brick</v>
          </cell>
        </row>
        <row r="33">
          <cell r="Z33" t="str">
            <v>Masonry</v>
          </cell>
        </row>
        <row r="34">
          <cell r="Z34" t="str">
            <v>Wood</v>
          </cell>
        </row>
        <row r="35">
          <cell r="Z35" t="str">
            <v>Vinyl</v>
          </cell>
        </row>
        <row r="36">
          <cell r="Z36" t="str">
            <v>Aluminum</v>
          </cell>
        </row>
      </sheetData>
      <sheetData sheetId="1">
        <row r="6">
          <cell r="Z6" t="str">
            <v>Basement</v>
          </cell>
        </row>
      </sheetData>
      <sheetData sheetId="2">
        <row r="6">
          <cell r="Z6" t="str">
            <v>Basement</v>
          </cell>
        </row>
      </sheetData>
      <sheetData sheetId="3">
        <row r="6">
          <cell r="Z6" t="str">
            <v>Basement</v>
          </cell>
        </row>
      </sheetData>
      <sheetData sheetId="4">
        <row r="6">
          <cell r="Z6" t="str">
            <v>Basement</v>
          </cell>
        </row>
      </sheetData>
      <sheetData sheetId="5"/>
      <sheetData sheetId="6"/>
      <sheetData sheetId="7"/>
      <sheetData sheetId="8"/>
      <sheetData sheetId="9"/>
      <sheetData sheetId="10"/>
      <sheetData sheetId="11">
        <row r="9">
          <cell r="M9">
            <v>0</v>
          </cell>
        </row>
      </sheetData>
      <sheetData sheetId="12">
        <row r="35">
          <cell r="F35">
            <v>0</v>
          </cell>
        </row>
      </sheetData>
      <sheetData sheetId="13"/>
      <sheetData sheetId="14"/>
      <sheetData sheetId="15">
        <row r="86">
          <cell r="F86">
            <v>0</v>
          </cell>
        </row>
      </sheetData>
      <sheetData sheetId="16">
        <row r="36">
          <cell r="C36">
            <v>0</v>
          </cell>
        </row>
      </sheetData>
      <sheetData sheetId="17"/>
      <sheetData sheetId="18"/>
      <sheetData sheetId="19"/>
      <sheetData sheetId="20"/>
      <sheetData sheetId="21"/>
      <sheetData sheetId="22"/>
      <sheetData sheetId="23"/>
      <sheetData sheetId="24"/>
      <sheetData sheetId="25"/>
      <sheetData sheetId="26" refreshError="1"/>
      <sheetData sheetId="27">
        <row r="6">
          <cell r="Z6" t="str">
            <v>Basement</v>
          </cell>
        </row>
      </sheetData>
      <sheetData sheetId="28">
        <row r="6">
          <cell r="Z6" t="str">
            <v>Basement</v>
          </cell>
        </row>
      </sheetData>
      <sheetData sheetId="29">
        <row r="6">
          <cell r="Z6" t="str">
            <v>Basement</v>
          </cell>
        </row>
      </sheetData>
      <sheetData sheetId="30">
        <row r="6">
          <cell r="Z6" t="str">
            <v>Basement</v>
          </cell>
        </row>
      </sheetData>
      <sheetData sheetId="31"/>
      <sheetData sheetId="32"/>
      <sheetData sheetId="33"/>
      <sheetData sheetId="34"/>
      <sheetData sheetId="35"/>
      <sheetData sheetId="36"/>
      <sheetData sheetId="37">
        <row r="9">
          <cell r="M9">
            <v>0</v>
          </cell>
        </row>
      </sheetData>
      <sheetData sheetId="38">
        <row r="35">
          <cell r="F35">
            <v>0</v>
          </cell>
        </row>
      </sheetData>
      <sheetData sheetId="39"/>
      <sheetData sheetId="40"/>
      <sheetData sheetId="41">
        <row r="86">
          <cell r="F86">
            <v>0</v>
          </cell>
        </row>
      </sheetData>
      <sheetData sheetId="42"/>
      <sheetData sheetId="43"/>
      <sheetData sheetId="44"/>
      <sheetData sheetId="45"/>
      <sheetData sheetId="46">
        <row r="6">
          <cell r="Z6" t="str">
            <v>Basement</v>
          </cell>
        </row>
      </sheetData>
      <sheetData sheetId="47">
        <row r="6">
          <cell r="Z6" t="str">
            <v>Basement</v>
          </cell>
        </row>
      </sheetData>
      <sheetData sheetId="48">
        <row r="6">
          <cell r="Z6" t="str">
            <v>Basement</v>
          </cell>
        </row>
      </sheetData>
      <sheetData sheetId="49">
        <row r="6">
          <cell r="Z6" t="str">
            <v>Basement</v>
          </cell>
        </row>
      </sheetData>
      <sheetData sheetId="50"/>
      <sheetData sheetId="51"/>
      <sheetData sheetId="52"/>
      <sheetData sheetId="53"/>
      <sheetData sheetId="54"/>
      <sheetData sheetId="55"/>
      <sheetData sheetId="56">
        <row r="9">
          <cell r="M9">
            <v>0</v>
          </cell>
        </row>
      </sheetData>
      <sheetData sheetId="57">
        <row r="35">
          <cell r="F35">
            <v>0</v>
          </cell>
        </row>
      </sheetData>
      <sheetData sheetId="58"/>
      <sheetData sheetId="59"/>
      <sheetData sheetId="60">
        <row r="86">
          <cell r="F86">
            <v>0</v>
          </cell>
        </row>
      </sheetData>
      <sheetData sheetId="61"/>
      <sheetData sheetId="62"/>
      <sheetData sheetId="63"/>
      <sheetData sheetId="64"/>
      <sheetData sheetId="65">
        <row r="6">
          <cell r="Z6" t="str">
            <v>Basement</v>
          </cell>
        </row>
      </sheetData>
      <sheetData sheetId="66">
        <row r="6">
          <cell r="Z6" t="str">
            <v>Basement</v>
          </cell>
        </row>
      </sheetData>
      <sheetData sheetId="67">
        <row r="6">
          <cell r="Z6" t="str">
            <v>Basement</v>
          </cell>
        </row>
      </sheetData>
      <sheetData sheetId="68">
        <row r="6">
          <cell r="Z6" t="str">
            <v>Basement</v>
          </cell>
        </row>
      </sheetData>
      <sheetData sheetId="69"/>
      <sheetData sheetId="70"/>
      <sheetData sheetId="71"/>
      <sheetData sheetId="72"/>
      <sheetData sheetId="73"/>
      <sheetData sheetId="74"/>
      <sheetData sheetId="75"/>
      <sheetData sheetId="76">
        <row r="35">
          <cell r="F35">
            <v>0</v>
          </cell>
        </row>
      </sheetData>
      <sheetData sheetId="77"/>
      <sheetData sheetId="78"/>
      <sheetData sheetId="79">
        <row r="86">
          <cell r="F86">
            <v>0</v>
          </cell>
        </row>
      </sheetData>
      <sheetData sheetId="80"/>
      <sheetData sheetId="81"/>
      <sheetData sheetId="82"/>
      <sheetData sheetId="8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_Project Narrative"/>
      <sheetName val="B_Details"/>
      <sheetName val="C_Addresses"/>
      <sheetName val="D_Dev Team"/>
      <sheetName val="E_Sources"/>
      <sheetName val="Sheet1"/>
      <sheetName val="F_Construction"/>
      <sheetName val="G_Uses"/>
      <sheetName val="H_Income"/>
      <sheetName val="I_Expenses"/>
      <sheetName val="J_Cash Flow"/>
      <sheetName val="K_Notes"/>
      <sheetName val="Underwriting Cash Flow"/>
      <sheetName val="Fees and Reserves Memo"/>
      <sheetName val="psCover"/>
      <sheetName val="ps1"/>
      <sheetName val="ps2"/>
      <sheetName val="ps3"/>
      <sheetName val="ps4"/>
      <sheetName val="psUWAnalysis"/>
      <sheetName val="psRisk"/>
      <sheetName val="psMaps"/>
      <sheetName val="Risk Ratings"/>
      <sheetName val="Financing Narrative"/>
      <sheetName val="Subsidy Layering Review"/>
      <sheetName val="Rate Amortization"/>
      <sheetName val="Income&amp;Expense Analysis"/>
      <sheetName val="Debt Sizing"/>
      <sheetName val="Completion Checklist "/>
      <sheetName val="Raw Data"/>
      <sheetName val="Legal Term Sheet"/>
      <sheetName val="Amort Schedule"/>
      <sheetName val="HOME"/>
      <sheetName val="Rate Request"/>
      <sheetName val="Plan Review Checklist"/>
      <sheetName val="Data"/>
      <sheetName val="Change Log"/>
      <sheetName val="A_Project_Narrative"/>
      <sheetName val="D_Dev_Team"/>
      <sheetName val="J_Cash_Flow"/>
      <sheetName val="Underwriting_Cash_Flow"/>
      <sheetName val="Fees_and_Reserves_Memo"/>
      <sheetName val="Risk_Ratings"/>
      <sheetName val="Financing_Narrative"/>
      <sheetName val="Subsidy_Layering_Review"/>
      <sheetName val="Rate_Amortization"/>
      <sheetName val="Income&amp;Expense_Analysis"/>
      <sheetName val="Debt_Sizing"/>
      <sheetName val="Completion_Checklist_"/>
      <sheetName val="Raw_Data"/>
      <sheetName val="Legal_Term_Sheet"/>
      <sheetName val="Amort_Schedule"/>
      <sheetName val="Rate_Request"/>
      <sheetName val="Plan_Review_Checklist"/>
      <sheetName val="Change_Log"/>
    </sheetNames>
    <sheetDataSet>
      <sheetData sheetId="0"/>
      <sheetData sheetId="1"/>
      <sheetData sheetId="2"/>
      <sheetData sheetId="3"/>
      <sheetData sheetId="4"/>
      <sheetData sheetId="5"/>
      <sheetData sheetId="6"/>
      <sheetData sheetId="7"/>
      <sheetData sheetId="8"/>
      <sheetData sheetId="9">
        <row r="69">
          <cell r="B69">
            <v>0.3</v>
          </cell>
        </row>
        <row r="70">
          <cell r="B70">
            <v>0.3</v>
          </cell>
        </row>
        <row r="71">
          <cell r="B71">
            <v>0.3</v>
          </cell>
        </row>
        <row r="72">
          <cell r="B72">
            <v>0.5</v>
          </cell>
        </row>
        <row r="73">
          <cell r="B73">
            <v>0.5</v>
          </cell>
        </row>
        <row r="74">
          <cell r="B74">
            <v>0.5</v>
          </cell>
        </row>
        <row r="75">
          <cell r="B75">
            <v>0.5</v>
          </cell>
        </row>
        <row r="76">
          <cell r="B76">
            <v>0.6</v>
          </cell>
        </row>
        <row r="77">
          <cell r="B77">
            <v>0.6</v>
          </cell>
        </row>
        <row r="78">
          <cell r="B78">
            <v>0</v>
          </cell>
        </row>
        <row r="79">
          <cell r="B79">
            <v>0</v>
          </cell>
        </row>
        <row r="80">
          <cell r="B80">
            <v>0</v>
          </cell>
        </row>
        <row r="81">
          <cell r="B81">
            <v>0</v>
          </cell>
        </row>
        <row r="82">
          <cell r="B82">
            <v>0</v>
          </cell>
        </row>
        <row r="83">
          <cell r="B83">
            <v>0</v>
          </cell>
        </row>
        <row r="84">
          <cell r="B84">
            <v>0</v>
          </cell>
        </row>
        <row r="85">
          <cell r="B85">
            <v>0</v>
          </cell>
        </row>
        <row r="86">
          <cell r="B86">
            <v>0</v>
          </cell>
        </row>
        <row r="87">
          <cell r="B87">
            <v>0</v>
          </cell>
        </row>
        <row r="88">
          <cell r="B88">
            <v>0</v>
          </cell>
        </row>
        <row r="89">
          <cell r="B89">
            <v>0</v>
          </cell>
        </row>
        <row r="90">
          <cell r="B90">
            <v>0</v>
          </cell>
        </row>
        <row r="91">
          <cell r="B91">
            <v>0</v>
          </cell>
        </row>
        <row r="92">
          <cell r="B92">
            <v>0</v>
          </cell>
        </row>
        <row r="93">
          <cell r="B93">
            <v>0</v>
          </cell>
        </row>
        <row r="94">
          <cell r="B94">
            <v>0</v>
          </cell>
        </row>
        <row r="95">
          <cell r="B95">
            <v>0</v>
          </cell>
        </row>
        <row r="96">
          <cell r="B96">
            <v>0</v>
          </cell>
        </row>
        <row r="97">
          <cell r="B97">
            <v>0</v>
          </cell>
        </row>
        <row r="98">
          <cell r="B98">
            <v>0</v>
          </cell>
        </row>
        <row r="99">
          <cell r="B99">
            <v>0</v>
          </cell>
        </row>
        <row r="100">
          <cell r="B100">
            <v>0</v>
          </cell>
        </row>
        <row r="101">
          <cell r="B101">
            <v>0</v>
          </cell>
        </row>
        <row r="102">
          <cell r="B102">
            <v>0</v>
          </cell>
        </row>
        <row r="103">
          <cell r="B103">
            <v>0</v>
          </cell>
        </row>
        <row r="104">
          <cell r="B104">
            <v>0</v>
          </cell>
        </row>
        <row r="105">
          <cell r="B105">
            <v>0</v>
          </cell>
        </row>
        <row r="106">
          <cell r="B106">
            <v>0</v>
          </cell>
        </row>
        <row r="107">
          <cell r="B107">
            <v>0</v>
          </cell>
        </row>
        <row r="108">
          <cell r="B108">
            <v>0</v>
          </cell>
        </row>
      </sheetData>
      <sheetData sheetId="10"/>
      <sheetData sheetId="11"/>
      <sheetData sheetId="12"/>
      <sheetData sheetId="13"/>
      <sheetData sheetId="14"/>
      <sheetData sheetId="15"/>
      <sheetData sheetId="16"/>
      <sheetData sheetId="17"/>
      <sheetData sheetId="18">
        <row r="7">
          <cell r="O7" t="str">
            <v>Peoria HA RAD - 20 years</v>
          </cell>
        </row>
        <row r="8">
          <cell r="O8" t="str">
            <v>Peoria HA RAD - 20 years</v>
          </cell>
        </row>
        <row r="9">
          <cell r="O9" t="str">
            <v>Peoria HA RAD - 20 years</v>
          </cell>
        </row>
        <row r="10">
          <cell r="O10" t="str">
            <v>Peoria HA PBV - 20 years</v>
          </cell>
        </row>
        <row r="11">
          <cell r="O11" t="str">
            <v>Peoria HA PBV - 20 years</v>
          </cell>
        </row>
        <row r="12">
          <cell r="O12" t="str">
            <v>Peoria HA RAD - 20 years</v>
          </cell>
        </row>
        <row r="13">
          <cell r="O13" t="str">
            <v>Peoria HA RAD - 20 years</v>
          </cell>
        </row>
        <row r="14">
          <cell r="O14" t="str">
            <v/>
          </cell>
        </row>
        <row r="15">
          <cell r="O15" t="str">
            <v/>
          </cell>
        </row>
        <row r="16">
          <cell r="O16" t="str">
            <v/>
          </cell>
        </row>
        <row r="17">
          <cell r="O17" t="str">
            <v/>
          </cell>
        </row>
        <row r="18">
          <cell r="O18" t="str">
            <v/>
          </cell>
        </row>
        <row r="19">
          <cell r="O19" t="str">
            <v/>
          </cell>
        </row>
        <row r="20">
          <cell r="O20" t="str">
            <v/>
          </cell>
        </row>
        <row r="21">
          <cell r="O21" t="str">
            <v/>
          </cell>
        </row>
        <row r="22">
          <cell r="O22" t="str">
            <v/>
          </cell>
        </row>
        <row r="23">
          <cell r="O23" t="str">
            <v/>
          </cell>
        </row>
        <row r="24">
          <cell r="O24" t="str">
            <v/>
          </cell>
        </row>
        <row r="25">
          <cell r="O25" t="str">
            <v/>
          </cell>
        </row>
        <row r="26">
          <cell r="O26" t="str">
            <v/>
          </cell>
        </row>
        <row r="27">
          <cell r="O27" t="str">
            <v/>
          </cell>
        </row>
        <row r="28">
          <cell r="O28" t="str">
            <v/>
          </cell>
        </row>
        <row r="29">
          <cell r="O29" t="str">
            <v/>
          </cell>
        </row>
        <row r="30">
          <cell r="O30" t="str">
            <v/>
          </cell>
        </row>
        <row r="31">
          <cell r="O31" t="str">
            <v/>
          </cell>
        </row>
        <row r="32">
          <cell r="O32" t="str">
            <v/>
          </cell>
        </row>
        <row r="33">
          <cell r="O33" t="str">
            <v/>
          </cell>
        </row>
        <row r="34">
          <cell r="O34" t="str">
            <v/>
          </cell>
        </row>
        <row r="35">
          <cell r="O35" t="str">
            <v/>
          </cell>
        </row>
        <row r="36">
          <cell r="O36" t="str">
            <v/>
          </cell>
        </row>
        <row r="37">
          <cell r="O37" t="str">
            <v/>
          </cell>
        </row>
        <row r="38">
          <cell r="O38" t="str">
            <v/>
          </cell>
        </row>
        <row r="39">
          <cell r="O39" t="str">
            <v/>
          </cell>
        </row>
        <row r="40">
          <cell r="O40" t="str">
            <v/>
          </cell>
        </row>
        <row r="41">
          <cell r="O41" t="str">
            <v/>
          </cell>
        </row>
        <row r="42">
          <cell r="O42" t="str">
            <v/>
          </cell>
        </row>
        <row r="43">
          <cell r="O43" t="str">
            <v/>
          </cell>
        </row>
        <row r="44">
          <cell r="O44" t="str">
            <v/>
          </cell>
        </row>
        <row r="45">
          <cell r="O45" t="str">
            <v/>
          </cell>
        </row>
        <row r="46">
          <cell r="O46" t="str">
            <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F2" t="str">
            <v>Term Sheet</v>
          </cell>
          <cell r="H2" t="str">
            <v>Yes</v>
          </cell>
        </row>
        <row r="3">
          <cell r="F3" t="str">
            <v>Peer Review</v>
          </cell>
          <cell r="H3" t="str">
            <v>No</v>
          </cell>
        </row>
        <row r="4">
          <cell r="F4" t="str">
            <v>Loan Committee</v>
          </cell>
        </row>
        <row r="5">
          <cell r="F5" t="str">
            <v>Board</v>
          </cell>
        </row>
        <row r="6">
          <cell r="F6" t="str">
            <v>Rate Lock</v>
          </cell>
        </row>
        <row r="11">
          <cell r="F11">
            <v>0.09</v>
          </cell>
          <cell r="H11" t="str">
            <v>Acquisition/Bridge</v>
          </cell>
        </row>
        <row r="12">
          <cell r="F12">
            <v>0.04</v>
          </cell>
          <cell r="H12" t="str">
            <v>Construction</v>
          </cell>
        </row>
        <row r="13">
          <cell r="F13" t="str">
            <v>N/A</v>
          </cell>
          <cell r="H13" t="str">
            <v>Permanent</v>
          </cell>
        </row>
        <row r="20">
          <cell r="H20" t="str">
            <v>50/50</v>
          </cell>
        </row>
        <row r="21">
          <cell r="H21" t="str">
            <v>75/25</v>
          </cell>
        </row>
        <row r="22">
          <cell r="H22" t="str">
            <v>90/10</v>
          </cell>
        </row>
        <row r="23">
          <cell r="H23" t="str">
            <v>N/A</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_Project Narrative"/>
      <sheetName val="B_Details"/>
      <sheetName val="C_Addresses"/>
      <sheetName val="D_Dev Team"/>
      <sheetName val="E_Sources"/>
      <sheetName val="G_Uses"/>
      <sheetName val="F_Construction"/>
      <sheetName val="H_Income"/>
      <sheetName val="I_Expenses"/>
      <sheetName val="J_Cash Flow"/>
      <sheetName val="Underwriting Cash Flow"/>
      <sheetName val="K_Notes"/>
      <sheetName val="psCover"/>
      <sheetName val="ps1"/>
      <sheetName val="ps2"/>
      <sheetName val="ps3"/>
      <sheetName val="ps4"/>
      <sheetName val="psUWA"/>
      <sheetName val="psRisk"/>
      <sheetName val="psMaps"/>
      <sheetName val="psLIS"/>
      <sheetName val="psSS"/>
      <sheetName val="psAmSched"/>
      <sheetName val="Risk Ratings"/>
      <sheetName val="RS SLR"/>
      <sheetName val="Income&amp;Expense Analysis"/>
      <sheetName val="Debt Sizing"/>
      <sheetName val="Completion Checklist "/>
      <sheetName val="Rate Request"/>
      <sheetName val="Data"/>
      <sheetName val="Change Log"/>
      <sheetName val="HOME"/>
      <sheetName val="Raw Data"/>
      <sheetName val="Data Tracker"/>
      <sheetName val="A_Project_Narrative"/>
      <sheetName val="D_Dev_Team"/>
      <sheetName val="J_Cash_Flow"/>
      <sheetName val="Underwriting_Cash_Flow"/>
      <sheetName val="Risk_Ratings"/>
      <sheetName val="RS_SLR"/>
      <sheetName val="Income&amp;Expense_Analysis"/>
      <sheetName val="Debt_Sizing"/>
      <sheetName val="Completion_Checklist_"/>
      <sheetName val="Rate_Request"/>
      <sheetName val="Change_Log"/>
      <sheetName val="Raw_Data"/>
      <sheetName val="Data_Tracker"/>
      <sheetName val="Description"/>
      <sheetName val="Lists"/>
    </sheetNames>
    <sheetDataSet>
      <sheetData sheetId="0"/>
      <sheetData sheetId="1"/>
      <sheetData sheetId="2"/>
      <sheetData sheetId="3"/>
      <sheetData sheetId="4"/>
      <sheetData sheetId="5">
        <row r="44">
          <cell r="N44"/>
        </row>
      </sheetData>
      <sheetData sheetId="6"/>
      <sheetData sheetId="7"/>
      <sheetData sheetId="8">
        <row r="77">
          <cell r="B77"/>
        </row>
        <row r="78">
          <cell r="B78"/>
        </row>
        <row r="79">
          <cell r="B79"/>
        </row>
        <row r="80">
          <cell r="B80"/>
        </row>
        <row r="81">
          <cell r="B81"/>
        </row>
        <row r="82">
          <cell r="B82"/>
        </row>
        <row r="83">
          <cell r="B83"/>
        </row>
        <row r="84">
          <cell r="B84"/>
        </row>
        <row r="85">
          <cell r="B85"/>
        </row>
        <row r="86">
          <cell r="B86"/>
        </row>
        <row r="87">
          <cell r="B87"/>
        </row>
        <row r="88">
          <cell r="B88"/>
        </row>
        <row r="89">
          <cell r="B89"/>
        </row>
        <row r="90">
          <cell r="B90"/>
        </row>
        <row r="91">
          <cell r="B91"/>
        </row>
        <row r="92">
          <cell r="B92"/>
        </row>
        <row r="93">
          <cell r="B93"/>
        </row>
        <row r="94">
          <cell r="B94"/>
        </row>
        <row r="95">
          <cell r="B95"/>
        </row>
        <row r="96">
          <cell r="B96"/>
        </row>
        <row r="97">
          <cell r="B97"/>
        </row>
        <row r="98">
          <cell r="B98"/>
        </row>
        <row r="99">
          <cell r="B99"/>
        </row>
        <row r="100">
          <cell r="B100"/>
        </row>
        <row r="101">
          <cell r="B101"/>
        </row>
        <row r="102">
          <cell r="B102"/>
        </row>
        <row r="103">
          <cell r="B103"/>
        </row>
        <row r="104">
          <cell r="B104"/>
        </row>
        <row r="105">
          <cell r="B105"/>
        </row>
        <row r="106">
          <cell r="B106"/>
        </row>
        <row r="107">
          <cell r="B107"/>
        </row>
        <row r="108">
          <cell r="B108"/>
        </row>
        <row r="109">
          <cell r="B109"/>
        </row>
        <row r="110">
          <cell r="B110"/>
        </row>
        <row r="111">
          <cell r="B111"/>
        </row>
        <row r="112">
          <cell r="B112"/>
        </row>
        <row r="113">
          <cell r="B113"/>
        </row>
        <row r="114">
          <cell r="B114"/>
        </row>
        <row r="115">
          <cell r="B115"/>
        </row>
        <row r="116">
          <cell r="B116"/>
        </row>
      </sheetData>
      <sheetData sheetId="9">
        <row r="6">
          <cell r="J6">
            <v>0.05</v>
          </cell>
        </row>
        <row r="44">
          <cell r="C44" t="str">
            <v>Real Estate Taxes</v>
          </cell>
        </row>
        <row r="46">
          <cell r="C46" t="str">
            <v>Insurance</v>
          </cell>
        </row>
      </sheetData>
      <sheetData sheetId="10"/>
      <sheetData sheetId="11"/>
      <sheetData sheetId="12"/>
      <sheetData sheetId="13"/>
      <sheetData sheetId="14"/>
      <sheetData sheetId="15">
        <row r="11">
          <cell r="A11"/>
          <cell r="B11"/>
          <cell r="D11"/>
          <cell r="F11"/>
          <cell r="G11" t="str">
            <v/>
          </cell>
          <cell r="H11"/>
          <cell r="I11"/>
          <cell r="J11"/>
          <cell r="K11" t="str">
            <v/>
          </cell>
          <cell r="L11"/>
          <cell r="M11"/>
        </row>
        <row r="12">
          <cell r="A12"/>
          <cell r="B12" t="str">
            <v>Sponsor(s):</v>
          </cell>
          <cell r="D12"/>
          <cell r="F12"/>
          <cell r="G12" t="str">
            <v/>
          </cell>
          <cell r="H12"/>
          <cell r="I12"/>
          <cell r="J12"/>
          <cell r="K12" t="str">
            <v/>
          </cell>
          <cell r="L12"/>
        </row>
        <row r="13">
          <cell r="A13"/>
          <cell r="B13" t="str">
            <v xml:space="preserve"> </v>
          </cell>
          <cell r="D13"/>
          <cell r="F13"/>
          <cell r="G13" t="str">
            <v/>
          </cell>
          <cell r="H13"/>
          <cell r="I13"/>
          <cell r="J13"/>
          <cell r="K13" t="str">
            <v/>
          </cell>
          <cell r="L13"/>
          <cell r="M13"/>
        </row>
        <row r="14">
          <cell r="A14"/>
          <cell r="B14" t="str">
            <v xml:space="preserve"> </v>
          </cell>
          <cell r="D14"/>
          <cell r="F14"/>
          <cell r="G14"/>
          <cell r="H14"/>
          <cell r="I14"/>
          <cell r="J14"/>
          <cell r="K14"/>
          <cell r="L14"/>
          <cell r="M14"/>
        </row>
        <row r="15">
          <cell r="A15"/>
          <cell r="B15" t="str">
            <v xml:space="preserve"> </v>
          </cell>
          <cell r="D15"/>
          <cell r="F15"/>
          <cell r="G15" t="str">
            <v/>
          </cell>
          <cell r="H15"/>
          <cell r="I15"/>
          <cell r="J15"/>
          <cell r="K15"/>
          <cell r="L15"/>
        </row>
        <row r="16">
          <cell r="A16"/>
          <cell r="B16" t="str">
            <v xml:space="preserve"> </v>
          </cell>
          <cell r="C16"/>
          <cell r="E16"/>
          <cell r="F16"/>
          <cell r="G16" t="str">
            <v/>
          </cell>
          <cell r="H16"/>
          <cell r="I16"/>
          <cell r="J16"/>
          <cell r="K16" t="str">
            <v/>
          </cell>
          <cell r="L16"/>
          <cell r="M16"/>
        </row>
        <row r="17">
          <cell r="A17"/>
          <cell r="B17" t="str">
            <v xml:space="preserve"> </v>
          </cell>
          <cell r="C17"/>
          <cell r="E17"/>
          <cell r="F17"/>
          <cell r="G17" t="str">
            <v/>
          </cell>
          <cell r="H17"/>
          <cell r="I17"/>
          <cell r="J17"/>
          <cell r="K17" t="str">
            <v/>
          </cell>
          <cell r="L17"/>
          <cell r="M17"/>
        </row>
        <row r="18">
          <cell r="A18"/>
          <cell r="B18" t="str">
            <v>Not-For-Profit Sponsor:</v>
          </cell>
          <cell r="C18"/>
          <cell r="E18"/>
          <cell r="F18"/>
          <cell r="G18"/>
          <cell r="H18"/>
          <cell r="I18"/>
          <cell r="J18"/>
          <cell r="L18"/>
          <cell r="M18"/>
        </row>
        <row r="19">
          <cell r="A19"/>
          <cell r="B19" t="str">
            <v xml:space="preserve"> </v>
          </cell>
          <cell r="C19"/>
          <cell r="E19"/>
          <cell r="F19"/>
          <cell r="G19"/>
          <cell r="H19"/>
          <cell r="I19"/>
          <cell r="J19"/>
          <cell r="L19"/>
          <cell r="M19"/>
        </row>
        <row r="20">
          <cell r="A20"/>
          <cell r="E20"/>
          <cell r="F20"/>
          <cell r="G20"/>
          <cell r="H20"/>
          <cell r="I20"/>
          <cell r="J20"/>
          <cell r="K20"/>
          <cell r="L20"/>
        </row>
        <row r="21">
          <cell r="A21"/>
          <cell r="B21" t="str">
            <v>SPONSOR'S AFFORDABLE HOUSING DEVELOPMENT EXPERIENCE</v>
          </cell>
          <cell r="C21"/>
          <cell r="D21"/>
          <cell r="E21"/>
          <cell r="F21"/>
          <cell r="G21"/>
          <cell r="H21"/>
          <cell r="I21"/>
          <cell r="J21"/>
          <cell r="K21"/>
          <cell r="L21"/>
          <cell r="M21"/>
          <cell r="N21"/>
          <cell r="O21"/>
          <cell r="P21"/>
          <cell r="Q21"/>
        </row>
        <row r="22">
          <cell r="A22"/>
          <cell r="F22"/>
          <cell r="G22"/>
          <cell r="H22"/>
          <cell r="I22"/>
          <cell r="J22"/>
          <cell r="K22"/>
          <cell r="L22"/>
          <cell r="M22"/>
          <cell r="N22"/>
        </row>
        <row r="23">
          <cell r="A23"/>
          <cell r="B23" t="str">
            <v>Sponsor Experience Narrative:</v>
          </cell>
          <cell r="C23" t="str">
            <v xml:space="preserve">[Include Total Project Units, Total Income Restricted Units, Total LIHTC Developments and LIHTC Units.  Include how many projects are still under construction or pending in any other way.]
</v>
          </cell>
          <cell r="D23"/>
          <cell r="E23"/>
          <cell r="F23"/>
          <cell r="G23"/>
          <cell r="H23"/>
          <cell r="I23"/>
          <cell r="J23"/>
          <cell r="K23"/>
          <cell r="L23"/>
          <cell r="M23"/>
          <cell r="N23"/>
          <cell r="O23"/>
          <cell r="P23"/>
          <cell r="Q23"/>
        </row>
      </sheetData>
      <sheetData sheetId="16">
        <row r="7">
          <cell r="O7" t="str">
            <v/>
          </cell>
        </row>
        <row r="8">
          <cell r="O8" t="str">
            <v/>
          </cell>
        </row>
        <row r="9">
          <cell r="O9" t="str">
            <v/>
          </cell>
        </row>
        <row r="10">
          <cell r="O10" t="str">
            <v/>
          </cell>
        </row>
        <row r="11">
          <cell r="O11" t="str">
            <v/>
          </cell>
        </row>
        <row r="12">
          <cell r="O12" t="str">
            <v/>
          </cell>
        </row>
        <row r="13">
          <cell r="O13" t="str">
            <v/>
          </cell>
        </row>
        <row r="14">
          <cell r="O14" t="str">
            <v/>
          </cell>
        </row>
        <row r="15">
          <cell r="O15" t="str">
            <v/>
          </cell>
        </row>
        <row r="16">
          <cell r="O16" t="str">
            <v/>
          </cell>
        </row>
        <row r="17">
          <cell r="O17" t="str">
            <v/>
          </cell>
        </row>
        <row r="18">
          <cell r="O18" t="str">
            <v/>
          </cell>
        </row>
        <row r="19">
          <cell r="O19" t="str">
            <v/>
          </cell>
        </row>
        <row r="20">
          <cell r="O20" t="str">
            <v/>
          </cell>
        </row>
        <row r="21">
          <cell r="O21" t="str">
            <v/>
          </cell>
        </row>
        <row r="22">
          <cell r="O22" t="str">
            <v/>
          </cell>
        </row>
        <row r="23">
          <cell r="O23" t="str">
            <v/>
          </cell>
        </row>
        <row r="24">
          <cell r="O24" t="str">
            <v/>
          </cell>
        </row>
        <row r="25">
          <cell r="O25" t="str">
            <v/>
          </cell>
        </row>
        <row r="26">
          <cell r="O26" t="str">
            <v/>
          </cell>
        </row>
        <row r="27">
          <cell r="O27" t="str">
            <v/>
          </cell>
        </row>
        <row r="28">
          <cell r="O28" t="str">
            <v/>
          </cell>
        </row>
        <row r="29">
          <cell r="O29" t="str">
            <v/>
          </cell>
        </row>
        <row r="30">
          <cell r="O30" t="str">
            <v/>
          </cell>
        </row>
        <row r="31">
          <cell r="O31" t="str">
            <v/>
          </cell>
        </row>
        <row r="32">
          <cell r="O32" t="str">
            <v/>
          </cell>
        </row>
        <row r="33">
          <cell r="O33" t="str">
            <v/>
          </cell>
        </row>
        <row r="34">
          <cell r="O34" t="str">
            <v/>
          </cell>
        </row>
        <row r="35">
          <cell r="O35" t="str">
            <v/>
          </cell>
        </row>
        <row r="36">
          <cell r="O36" t="str">
            <v/>
          </cell>
        </row>
        <row r="37">
          <cell r="O37" t="str">
            <v/>
          </cell>
        </row>
        <row r="38">
          <cell r="O38" t="str">
            <v/>
          </cell>
        </row>
        <row r="39">
          <cell r="O39" t="str">
            <v/>
          </cell>
        </row>
        <row r="40">
          <cell r="O40" t="str">
            <v/>
          </cell>
        </row>
        <row r="41">
          <cell r="O41" t="str">
            <v/>
          </cell>
        </row>
        <row r="42">
          <cell r="O42" t="str">
            <v/>
          </cell>
        </row>
        <row r="43">
          <cell r="O43" t="str">
            <v/>
          </cell>
        </row>
        <row r="44">
          <cell r="O44" t="str">
            <v/>
          </cell>
        </row>
        <row r="45">
          <cell r="O45" t="str">
            <v/>
          </cell>
        </row>
        <row r="46">
          <cell r="O46" t="str">
            <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row r="2">
          <cell r="F2" t="str">
            <v>Term Sheet</v>
          </cell>
          <cell r="H2" t="str">
            <v>Yes</v>
          </cell>
        </row>
        <row r="3">
          <cell r="F3" t="str">
            <v>Peer Review</v>
          </cell>
          <cell r="H3" t="str">
            <v>No</v>
          </cell>
        </row>
        <row r="4">
          <cell r="F4" t="str">
            <v>Loan Committee</v>
          </cell>
        </row>
        <row r="5">
          <cell r="F5" t="str">
            <v>Board</v>
          </cell>
        </row>
        <row r="6">
          <cell r="F6" t="str">
            <v>Rate Lock</v>
          </cell>
        </row>
        <row r="11">
          <cell r="F11">
            <v>0.09</v>
          </cell>
          <cell r="H11" t="str">
            <v>Acquisition/Bridge</v>
          </cell>
        </row>
        <row r="12">
          <cell r="F12">
            <v>0.04</v>
          </cell>
          <cell r="H12" t="str">
            <v>Construction</v>
          </cell>
        </row>
        <row r="13">
          <cell r="F13" t="str">
            <v>N/A</v>
          </cell>
          <cell r="H13" t="str">
            <v>Permanent</v>
          </cell>
        </row>
        <row r="20">
          <cell r="H20" t="str">
            <v>50/50</v>
          </cell>
        </row>
        <row r="21">
          <cell r="H21" t="str">
            <v>75/25</v>
          </cell>
        </row>
        <row r="22">
          <cell r="H22" t="str">
            <v>90/10</v>
          </cell>
        </row>
        <row r="23">
          <cell r="H23" t="str">
            <v>N/A</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F2" t="str">
            <v>Term Sheet</v>
          </cell>
        </row>
      </sheetData>
      <sheetData sheetId="45"/>
      <sheetData sheetId="46"/>
      <sheetData sheetId="47"/>
      <sheetData sheetId="48" refreshError="1"/>
      <sheetData sheetId="4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_Project Narrative"/>
      <sheetName val="B_Details"/>
      <sheetName val="C_Addresses"/>
      <sheetName val="D_Dev Team"/>
      <sheetName val="E_Sources"/>
      <sheetName val="G_Uses"/>
      <sheetName val="Subsidy Layering Review"/>
      <sheetName val="F_Construction"/>
      <sheetName val="H_Income"/>
      <sheetName val="J_Cash Flow"/>
      <sheetName val="I_Expenses"/>
      <sheetName val="K_Notes"/>
      <sheetName val="Underwriting Cash Flow"/>
      <sheetName val="Fees and Reserves Memo TF"/>
      <sheetName val="Fees and Reserves Memo"/>
      <sheetName val="Debt Sizing"/>
      <sheetName val="psCover"/>
      <sheetName val="ps1"/>
      <sheetName val="ps2"/>
      <sheetName val="ps3"/>
      <sheetName val="ps4"/>
      <sheetName val="psRisk"/>
      <sheetName val="SPAR"/>
      <sheetName val="Org Chart"/>
      <sheetName val="psUWAnalysis"/>
      <sheetName val="psMaps"/>
      <sheetName val="ps5"/>
      <sheetName val="ps-ss"/>
      <sheetName val="psAmort Schedule"/>
      <sheetName val="Section 811 Calculator"/>
      <sheetName val="Risk Ratings"/>
      <sheetName val="HOME"/>
      <sheetName val="Financing Narrative"/>
      <sheetName val="Rate Amortization"/>
      <sheetName val="Income&amp;Expense Analysis"/>
      <sheetName val="Completion Checklist "/>
      <sheetName val="Raw Data"/>
      <sheetName val="Legal Term Sheet"/>
      <sheetName val="Rate Request"/>
      <sheetName val="Plan Review Checklist"/>
      <sheetName val="Data"/>
      <sheetName val="Change Log"/>
      <sheetName val="A_Project_Narrative"/>
      <sheetName val="D_Dev_Team"/>
      <sheetName val="Subsidy_Layering_Review"/>
      <sheetName val="J_Cash_Flow"/>
      <sheetName val="Underwriting_Cash_Flow"/>
      <sheetName val="Fees_and_Reserves_Memo_TF"/>
      <sheetName val="Fees_and_Reserves_Memo"/>
      <sheetName val="Debt_Sizing"/>
      <sheetName val="Org_Chart"/>
      <sheetName val="psAmort_Schedule"/>
      <sheetName val="Section_811_Calculator"/>
      <sheetName val="Risk_Ratings"/>
      <sheetName val="Financing_Narrative"/>
      <sheetName val="Rate_Amortization"/>
      <sheetName val="Income&amp;Expense_Analysis"/>
      <sheetName val="Completion_Checklist_"/>
      <sheetName val="Raw_Data"/>
      <sheetName val="Legal_Term_Sheet"/>
      <sheetName val="Rate_Request"/>
      <sheetName val="Plan_Review_Checklist"/>
      <sheetName val="Change_Log"/>
      <sheetName val="A_Project_Narrative1"/>
      <sheetName val="D_Dev_Team1"/>
      <sheetName val="Subsidy_Layering_Review1"/>
      <sheetName val="J_Cash_Flow1"/>
      <sheetName val="Underwriting_Cash_Flow1"/>
      <sheetName val="Fees_and_Reserves_Memo_TF1"/>
      <sheetName val="Fees_and_Reserves_Memo1"/>
      <sheetName val="Debt_Sizing1"/>
      <sheetName val="Org_Chart1"/>
      <sheetName val="psAmort_Schedule1"/>
      <sheetName val="Section_811_Calculator1"/>
      <sheetName val="Risk_Ratings1"/>
      <sheetName val="Financing_Narrative1"/>
      <sheetName val="Rate_Amortization1"/>
      <sheetName val="Income&amp;Expense_Analysis1"/>
      <sheetName val="Completion_Checklist_1"/>
      <sheetName val="Raw_Data1"/>
      <sheetName val="Legal_Term_Sheet1"/>
      <sheetName val="Rate_Request1"/>
      <sheetName val="Plan_Review_Checklist1"/>
      <sheetName val="Change_Log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pplication Cover"/>
      <sheetName val="Description"/>
      <sheetName val="Dev Team"/>
      <sheetName val="Sources and Budget"/>
      <sheetName val="Operating"/>
      <sheetName val="Proforma"/>
      <sheetName val="Exhibits"/>
      <sheetName val="Credit Authorization"/>
      <sheetName val="Certifications"/>
      <sheetName val="Application Review"/>
      <sheetName val="Tax Credit Supplement"/>
      <sheetName val="TC Supplement Review"/>
      <sheetName val="Applicant Work Space"/>
      <sheetName val="Project Summary"/>
      <sheetName val="Summary Supplement"/>
      <sheetName val="Subsidy Calculations"/>
      <sheetName val="Interest and Amortization"/>
      <sheetName val="Construction SU"/>
      <sheetName val="Absorption"/>
      <sheetName val="Lists"/>
      <sheetName val="Transfer Memo"/>
      <sheetName val="Sheet1"/>
      <sheetName val="psAmSched"/>
      <sheetName val="Application_Cover"/>
      <sheetName val="Dev_Team"/>
      <sheetName val="Sources_and_Budget"/>
      <sheetName val="Credit_Authorization"/>
      <sheetName val="Application_Review"/>
      <sheetName val="Tax_Credit_Supplement"/>
      <sheetName val="TC_Supplement_Review"/>
      <sheetName val="Applicant_Work_Space"/>
      <sheetName val="Project_Summary"/>
      <sheetName val="Summary_Supplement"/>
      <sheetName val="Subsidy_Calculations"/>
      <sheetName val="Interest_and_Amortization"/>
      <sheetName val="Construction_SU"/>
      <sheetName val="Transfer_Memo"/>
      <sheetName val="Application_Cover1"/>
      <sheetName val="Dev_Team1"/>
      <sheetName val="Sources_and_Budget1"/>
      <sheetName val="Credit_Authorization1"/>
      <sheetName val="Application_Review1"/>
      <sheetName val="Tax_Credit_Supplement1"/>
      <sheetName val="TC_Supplement_Review1"/>
      <sheetName val="Applicant_Work_Space1"/>
      <sheetName val="Project_Summary1"/>
      <sheetName val="Summary_Supplement1"/>
      <sheetName val="Subsidy_Calculations1"/>
      <sheetName val="Interest_and_Amortization1"/>
      <sheetName val="Construction_SU1"/>
      <sheetName val="Transfer_Memo1"/>
      <sheetName val="ps1"/>
      <sheetName val="ps2"/>
      <sheetName val="ps3"/>
      <sheetName val="Ps4"/>
      <sheetName val="Application_Cover2"/>
      <sheetName val="Dev_Team2"/>
      <sheetName val="Sources_and_Budget2"/>
      <sheetName val="Credit_Authorization2"/>
      <sheetName val="Application_Review2"/>
      <sheetName val="Tax_Credit_Supplement2"/>
      <sheetName val="TC_Supplement_Review2"/>
      <sheetName val="Applicant_Work_Space2"/>
      <sheetName val="Project_Summary2"/>
      <sheetName val="Summary_Supplement2"/>
      <sheetName val="Subsidy_Calculations2"/>
      <sheetName val="Interest_and_Amortization2"/>
      <sheetName val="Construction_SU2"/>
      <sheetName val="Transfer_Memo2"/>
      <sheetName val="Application_Cover3"/>
      <sheetName val="Dev_Team3"/>
      <sheetName val="Sources_and_Budget3"/>
      <sheetName val="Credit_Authorization3"/>
      <sheetName val="Application_Review3"/>
      <sheetName val="Tax_Credit_Supplement3"/>
      <sheetName val="TC_Supplement_Review3"/>
      <sheetName val="Applicant_Work_Space3"/>
      <sheetName val="Project_Summary3"/>
      <sheetName val="Summary_Supplement3"/>
      <sheetName val="Subsidy_Calculations3"/>
      <sheetName val="Interest_and_Amortization3"/>
      <sheetName val="Construction_SU3"/>
      <sheetName val="Transfer_Memo3"/>
    </sheetNames>
    <sheetDataSet>
      <sheetData sheetId="0">
        <row r="81">
          <cell r="G81">
            <v>68280</v>
          </cell>
        </row>
      </sheetData>
      <sheetData sheetId="1">
        <row r="60">
          <cell r="D60">
            <v>11475.333333333336</v>
          </cell>
        </row>
      </sheetData>
      <sheetData sheetId="2">
        <row r="59">
          <cell r="D59">
            <v>4</v>
          </cell>
        </row>
      </sheetData>
      <sheetData sheetId="3">
        <row r="81">
          <cell r="G81">
            <v>68280</v>
          </cell>
        </row>
      </sheetData>
      <sheetData sheetId="4">
        <row r="65">
          <cell r="H65">
            <v>0</v>
          </cell>
          <cell r="I65">
            <v>0</v>
          </cell>
        </row>
        <row r="66">
          <cell r="H66">
            <v>0</v>
          </cell>
          <cell r="I66">
            <v>0</v>
          </cell>
        </row>
        <row r="67">
          <cell r="H67">
            <v>0</v>
          </cell>
          <cell r="I67">
            <v>0</v>
          </cell>
        </row>
        <row r="68">
          <cell r="H68">
            <v>0</v>
          </cell>
          <cell r="I68">
            <v>0</v>
          </cell>
        </row>
        <row r="69">
          <cell r="H69">
            <v>0</v>
          </cell>
          <cell r="I69">
            <v>0</v>
          </cell>
        </row>
        <row r="70">
          <cell r="H70">
            <v>0</v>
          </cell>
          <cell r="I70">
            <v>0</v>
          </cell>
        </row>
        <row r="73">
          <cell r="H73">
            <v>0</v>
          </cell>
          <cell r="I73">
            <v>0</v>
          </cell>
        </row>
        <row r="74">
          <cell r="H74">
            <v>0</v>
          </cell>
          <cell r="I74">
            <v>0</v>
          </cell>
        </row>
        <row r="75">
          <cell r="H75">
            <v>3596450</v>
          </cell>
          <cell r="I75">
            <v>0</v>
          </cell>
        </row>
        <row r="76">
          <cell r="H76">
            <v>0</v>
          </cell>
          <cell r="I76">
            <v>0</v>
          </cell>
        </row>
        <row r="77">
          <cell r="H77">
            <v>0</v>
          </cell>
          <cell r="I77">
            <v>0</v>
          </cell>
        </row>
        <row r="78">
          <cell r="H78">
            <v>65350</v>
          </cell>
          <cell r="I78">
            <v>0</v>
          </cell>
        </row>
        <row r="79">
          <cell r="H79">
            <v>0</v>
          </cell>
          <cell r="I79">
            <v>0</v>
          </cell>
        </row>
        <row r="80">
          <cell r="H80">
            <v>0</v>
          </cell>
          <cell r="I80">
            <v>0</v>
          </cell>
        </row>
        <row r="81">
          <cell r="H81">
            <v>0</v>
          </cell>
          <cell r="I81">
            <v>0</v>
          </cell>
        </row>
        <row r="250">
          <cell r="E250">
            <v>0</v>
          </cell>
        </row>
        <row r="256">
          <cell r="E256">
            <v>2929602</v>
          </cell>
        </row>
        <row r="287">
          <cell r="E287">
            <v>260050</v>
          </cell>
        </row>
      </sheetData>
      <sheetData sheetId="5">
        <row r="81">
          <cell r="G81">
            <v>68280</v>
          </cell>
        </row>
      </sheetData>
      <sheetData sheetId="6">
        <row r="59">
          <cell r="D59">
            <v>4</v>
          </cell>
        </row>
        <row r="60">
          <cell r="D60">
            <v>11475.333333333336</v>
          </cell>
        </row>
      </sheetData>
      <sheetData sheetId="7">
        <row r="59">
          <cell r="D59">
            <v>4</v>
          </cell>
        </row>
      </sheetData>
      <sheetData sheetId="8"/>
      <sheetData sheetId="9"/>
      <sheetData sheetId="10"/>
      <sheetData sheetId="11"/>
      <sheetData sheetId="12"/>
      <sheetData sheetId="13"/>
      <sheetData sheetId="14">
        <row r="178">
          <cell r="J178">
            <v>1</v>
          </cell>
        </row>
      </sheetData>
      <sheetData sheetId="15"/>
      <sheetData sheetId="16">
        <row r="65">
          <cell r="H65">
            <v>0</v>
          </cell>
        </row>
        <row r="178">
          <cell r="J178">
            <v>1</v>
          </cell>
        </row>
        <row r="214">
          <cell r="J214">
            <v>0</v>
          </cell>
        </row>
      </sheetData>
      <sheetData sheetId="17"/>
      <sheetData sheetId="18"/>
      <sheetData sheetId="19">
        <row r="1">
          <cell r="C1" t="str">
            <v>Rental (non-elderly)</v>
          </cell>
        </row>
      </sheetData>
      <sheetData sheetId="20">
        <row r="1">
          <cell r="C1" t="str">
            <v>Rental (non-elderly)</v>
          </cell>
        </row>
        <row r="2">
          <cell r="A2" t="str">
            <v>Adams</v>
          </cell>
          <cell r="C2" t="str">
            <v>Rental (elderly)</v>
          </cell>
          <cell r="I2">
            <v>0.15</v>
          </cell>
        </row>
        <row r="3">
          <cell r="A3" t="str">
            <v xml:space="preserve">Alexander </v>
          </cell>
          <cell r="C3" t="str">
            <v>Single Room Occupancy (SRO)</v>
          </cell>
          <cell r="I3">
            <v>0.4</v>
          </cell>
        </row>
        <row r="4">
          <cell r="A4" t="str">
            <v>Bond</v>
          </cell>
          <cell r="C4" t="str">
            <v>Assisted Living</v>
          </cell>
          <cell r="I4">
            <v>1</v>
          </cell>
        </row>
        <row r="5">
          <cell r="A5" t="str">
            <v>Boone</v>
          </cell>
          <cell r="C5" t="str">
            <v>Permanent Supportive Housing (PSH)</v>
          </cell>
          <cell r="I5">
            <v>1.2</v>
          </cell>
        </row>
        <row r="6">
          <cell r="A6" t="str">
            <v>Brown</v>
          </cell>
          <cell r="C6" t="str">
            <v>Other (provide detail in this space)</v>
          </cell>
        </row>
        <row r="7">
          <cell r="A7" t="str">
            <v>Bureau</v>
          </cell>
        </row>
        <row r="8">
          <cell r="A8" t="str">
            <v>Calhoun</v>
          </cell>
          <cell r="E8" t="str">
            <v>Gas</v>
          </cell>
          <cell r="G8" t="str">
            <v>Concrete frame</v>
          </cell>
        </row>
        <row r="9">
          <cell r="A9" t="str">
            <v>Carroll</v>
          </cell>
          <cell r="E9" t="str">
            <v>Oil</v>
          </cell>
          <cell r="G9" t="str">
            <v>Masonry bearing wall</v>
          </cell>
        </row>
        <row r="10">
          <cell r="A10" t="str">
            <v>Cass</v>
          </cell>
          <cell r="E10" t="str">
            <v>Electric</v>
          </cell>
          <cell r="G10" t="str">
            <v>Steel</v>
          </cell>
        </row>
        <row r="11">
          <cell r="A11" t="str">
            <v>Champaign</v>
          </cell>
          <cell r="E11" t="str">
            <v>Other: Specify</v>
          </cell>
          <cell r="G11" t="str">
            <v>Wood frame</v>
          </cell>
        </row>
        <row r="12">
          <cell r="A12" t="str">
            <v>Christian</v>
          </cell>
          <cell r="G12" t="str">
            <v>Other (specify)</v>
          </cell>
        </row>
        <row r="13">
          <cell r="A13" t="str">
            <v>Clark</v>
          </cell>
        </row>
        <row r="14">
          <cell r="A14" t="str">
            <v>Clay</v>
          </cell>
        </row>
        <row r="15">
          <cell r="A15" t="str">
            <v>Clinton</v>
          </cell>
          <cell r="C15" t="str">
            <v>Ownership</v>
          </cell>
        </row>
        <row r="16">
          <cell r="A16" t="str">
            <v>Coles</v>
          </cell>
          <cell r="C16" t="str">
            <v>Purchase and sale agreement</v>
          </cell>
        </row>
        <row r="17">
          <cell r="A17" t="str">
            <v>Cook</v>
          </cell>
          <cell r="C17" t="str">
            <v>Option</v>
          </cell>
        </row>
        <row r="18">
          <cell r="A18" t="str">
            <v>Crawford</v>
          </cell>
          <cell r="C18" t="str">
            <v>Long term lease (more than 50 years)</v>
          </cell>
        </row>
        <row r="19">
          <cell r="A19" t="str">
            <v>Cumberland</v>
          </cell>
          <cell r="C19" t="str">
            <v>Designated developer (through public agency RFP)</v>
          </cell>
        </row>
        <row r="20">
          <cell r="A20" t="str">
            <v>De Witt</v>
          </cell>
          <cell r="C20" t="str">
            <v>Other (describe here in the space provided)</v>
          </cell>
        </row>
        <row r="21">
          <cell r="A21" t="str">
            <v>DeKalb</v>
          </cell>
        </row>
        <row r="22">
          <cell r="A22" t="str">
            <v>Douglas</v>
          </cell>
        </row>
        <row r="23">
          <cell r="A23" t="str">
            <v>DuPage</v>
          </cell>
          <cell r="C23" t="str">
            <v>Limited Profit Entity</v>
          </cell>
        </row>
        <row r="24">
          <cell r="A24" t="str">
            <v>Edgar</v>
          </cell>
          <cell r="C24" t="str">
            <v>Limited Partnership</v>
          </cell>
        </row>
        <row r="25">
          <cell r="A25" t="str">
            <v>Edwards</v>
          </cell>
          <cell r="C25" t="str">
            <v>Corporation</v>
          </cell>
        </row>
        <row r="26">
          <cell r="A26" t="str">
            <v>Effingham</v>
          </cell>
          <cell r="C26" t="str">
            <v>Unit of Local Government</v>
          </cell>
        </row>
        <row r="27">
          <cell r="A27" t="str">
            <v>Fayette</v>
          </cell>
          <cell r="C27" t="str">
            <v>Non-Profit Corporation (501(c)(3)</v>
          </cell>
        </row>
        <row r="28">
          <cell r="A28" t="str">
            <v>Ford</v>
          </cell>
          <cell r="C28" t="str">
            <v>Land Trust</v>
          </cell>
        </row>
        <row r="29">
          <cell r="A29" t="str">
            <v>Franklin</v>
          </cell>
          <cell r="C29" t="str">
            <v>Sole Proprietoship</v>
          </cell>
        </row>
        <row r="30">
          <cell r="A30" t="str">
            <v>Fulton</v>
          </cell>
          <cell r="C30" t="str">
            <v>Limited Liability Corporation</v>
          </cell>
        </row>
        <row r="31">
          <cell r="A31" t="str">
            <v>Gallatin</v>
          </cell>
        </row>
        <row r="32">
          <cell r="A32" t="str">
            <v>Greene</v>
          </cell>
        </row>
        <row r="33">
          <cell r="A33" t="str">
            <v>Grundy</v>
          </cell>
          <cell r="C33" t="str">
            <v>Included with the application</v>
          </cell>
          <cell r="G33" t="str">
            <v>Chicago</v>
          </cell>
        </row>
        <row r="34">
          <cell r="A34" t="str">
            <v>Hamilton</v>
          </cell>
          <cell r="C34" t="str">
            <v>Not Included in the application</v>
          </cell>
          <cell r="G34" t="str">
            <v>Chicago Metro</v>
          </cell>
        </row>
        <row r="35">
          <cell r="A35" t="str">
            <v>Hancock</v>
          </cell>
          <cell r="C35" t="str">
            <v>N/A</v>
          </cell>
          <cell r="G35" t="str">
            <v>Other Metro</v>
          </cell>
        </row>
        <row r="36">
          <cell r="A36" t="str">
            <v>Hardin</v>
          </cell>
          <cell r="C36" t="str">
            <v>Submitted under separate cover</v>
          </cell>
          <cell r="G36" t="str">
            <v>Non Metro</v>
          </cell>
        </row>
        <row r="37">
          <cell r="A37" t="str">
            <v>Henderson</v>
          </cell>
          <cell r="G37" t="str">
            <v>Rural</v>
          </cell>
        </row>
        <row r="38">
          <cell r="A38" t="str">
            <v>Henry</v>
          </cell>
          <cell r="G38" t="str">
            <v>Statewide</v>
          </cell>
        </row>
        <row r="39">
          <cell r="A39" t="str">
            <v>Iroquois</v>
          </cell>
        </row>
        <row r="40">
          <cell r="A40" t="str">
            <v>Jackson</v>
          </cell>
        </row>
        <row r="41">
          <cell r="A41" t="str">
            <v>Jasper</v>
          </cell>
        </row>
        <row r="42">
          <cell r="A42" t="str">
            <v>Jefferson</v>
          </cell>
        </row>
        <row r="43">
          <cell r="A43" t="str">
            <v>Jersey</v>
          </cell>
        </row>
        <row r="44">
          <cell r="A44" t="str">
            <v>Jo Davies</v>
          </cell>
          <cell r="C44" t="str">
            <v>Construction</v>
          </cell>
        </row>
        <row r="45">
          <cell r="A45" t="str">
            <v>Johnson</v>
          </cell>
          <cell r="C45" t="str">
            <v>Employee Assistance</v>
          </cell>
        </row>
        <row r="46">
          <cell r="A46" t="str">
            <v>Kanakee</v>
          </cell>
          <cell r="C46" t="str">
            <v>Operating Support</v>
          </cell>
        </row>
        <row r="47">
          <cell r="A47" t="str">
            <v>Kane</v>
          </cell>
        </row>
        <row r="48">
          <cell r="A48" t="str">
            <v>Kendall</v>
          </cell>
        </row>
        <row r="49">
          <cell r="A49" t="str">
            <v>Knox</v>
          </cell>
        </row>
        <row r="50">
          <cell r="A50" t="str">
            <v>Lake</v>
          </cell>
        </row>
        <row r="51">
          <cell r="A51" t="str">
            <v>LaSalle</v>
          </cell>
        </row>
        <row r="52">
          <cell r="A52" t="str">
            <v>Lawrence</v>
          </cell>
        </row>
        <row r="53">
          <cell r="A53" t="str">
            <v>Lee</v>
          </cell>
        </row>
        <row r="54">
          <cell r="A54" t="str">
            <v>Lincoln</v>
          </cell>
        </row>
        <row r="55">
          <cell r="A55" t="str">
            <v>Livingston</v>
          </cell>
        </row>
        <row r="56">
          <cell r="A56" t="str">
            <v>Logan</v>
          </cell>
        </row>
        <row r="57">
          <cell r="A57" t="str">
            <v>Macon</v>
          </cell>
          <cell r="C57" t="str">
            <v>Family</v>
          </cell>
        </row>
        <row r="58">
          <cell r="A58" t="str">
            <v>Macoupin</v>
          </cell>
          <cell r="C58" t="str">
            <v xml:space="preserve">Independent Elderly </v>
          </cell>
        </row>
        <row r="59">
          <cell r="A59" t="str">
            <v>Madison</v>
          </cell>
          <cell r="C59" t="str">
            <v>Frail Elderly</v>
          </cell>
        </row>
        <row r="60">
          <cell r="A60" t="str">
            <v>Marion</v>
          </cell>
          <cell r="C60" t="str">
            <v>Special Needs</v>
          </cell>
        </row>
        <row r="61">
          <cell r="A61" t="str">
            <v>Marshall</v>
          </cell>
          <cell r="C61" t="str">
            <v>Other</v>
          </cell>
        </row>
        <row r="62">
          <cell r="A62" t="str">
            <v>Mason</v>
          </cell>
        </row>
        <row r="63">
          <cell r="A63" t="str">
            <v>Massac</v>
          </cell>
          <cell r="C63" t="str">
            <v>New Construction</v>
          </cell>
        </row>
        <row r="64">
          <cell r="A64" t="str">
            <v>McDonough</v>
          </cell>
          <cell r="C64" t="str">
            <v>Rehabilitation</v>
          </cell>
        </row>
        <row r="65">
          <cell r="A65" t="str">
            <v>McHenry</v>
          </cell>
        </row>
        <row r="66">
          <cell r="A66" t="str">
            <v>McLean</v>
          </cell>
          <cell r="C66" t="str">
            <v>6 months after construction</v>
          </cell>
        </row>
        <row r="67">
          <cell r="A67" t="str">
            <v>Menard</v>
          </cell>
          <cell r="C67" t="str">
            <v>12 months after construction</v>
          </cell>
        </row>
        <row r="68">
          <cell r="A68" t="str">
            <v>Mercer</v>
          </cell>
          <cell r="C68" t="str">
            <v>18 months after construction</v>
          </cell>
        </row>
        <row r="69">
          <cell r="A69" t="str">
            <v>Monroe</v>
          </cell>
          <cell r="C69" t="str">
            <v>24 months after construction</v>
          </cell>
        </row>
        <row r="70">
          <cell r="A70" t="str">
            <v>Montgomery</v>
          </cell>
        </row>
        <row r="71">
          <cell r="A71" t="str">
            <v>Morgan</v>
          </cell>
        </row>
        <row r="72">
          <cell r="A72" t="str">
            <v>Moultrie</v>
          </cell>
          <cell r="C72" t="str">
            <v xml:space="preserve">   1st position</v>
          </cell>
        </row>
        <row r="73">
          <cell r="A73" t="str">
            <v>Ogle</v>
          </cell>
          <cell r="C73" t="str">
            <v xml:space="preserve">   2nd position</v>
          </cell>
        </row>
        <row r="74">
          <cell r="A74" t="str">
            <v>Peoria</v>
          </cell>
          <cell r="C74" t="str">
            <v xml:space="preserve">   3rd position</v>
          </cell>
        </row>
        <row r="75">
          <cell r="A75" t="str">
            <v>Perry</v>
          </cell>
          <cell r="C75" t="str">
            <v xml:space="preserve">   4th position</v>
          </cell>
        </row>
        <row r="76">
          <cell r="A76" t="str">
            <v>Piatt</v>
          </cell>
        </row>
        <row r="77">
          <cell r="A77" t="str">
            <v>Pike</v>
          </cell>
          <cell r="G77" t="str">
            <v>City of Chicago</v>
          </cell>
        </row>
        <row r="78">
          <cell r="A78" t="str">
            <v>Pope</v>
          </cell>
          <cell r="G78" t="str">
            <v>Chicago Metro (AHPAA)</v>
          </cell>
        </row>
        <row r="79">
          <cell r="A79" t="str">
            <v>Pulaski</v>
          </cell>
          <cell r="G79" t="str">
            <v>Chicago Metro (non AHPAA)</v>
          </cell>
        </row>
        <row r="80">
          <cell r="A80" t="str">
            <v>Putnam</v>
          </cell>
          <cell r="G80" t="str">
            <v xml:space="preserve">Other Metro </v>
          </cell>
        </row>
        <row r="81">
          <cell r="A81" t="str">
            <v>Randolph</v>
          </cell>
          <cell r="G81" t="str">
            <v>Non Metro</v>
          </cell>
        </row>
        <row r="82">
          <cell r="A82" t="str">
            <v>Richland</v>
          </cell>
        </row>
        <row r="83">
          <cell r="A83" t="str">
            <v>Rock Island</v>
          </cell>
        </row>
        <row r="84">
          <cell r="A84" t="str">
            <v>Saline</v>
          </cell>
        </row>
        <row r="85">
          <cell r="A85" t="str">
            <v>Sangamon</v>
          </cell>
        </row>
        <row r="86">
          <cell r="A86" t="str">
            <v>Schuyler</v>
          </cell>
          <cell r="C86" t="str">
            <v xml:space="preserve">   Non-profit</v>
          </cell>
          <cell r="G86" t="str">
            <v>Bargain Sale</v>
          </cell>
        </row>
        <row r="87">
          <cell r="A87" t="str">
            <v>Scott</v>
          </cell>
          <cell r="C87" t="str">
            <v xml:space="preserve">   Profit</v>
          </cell>
          <cell r="G87" t="str">
            <v>Cash</v>
          </cell>
        </row>
        <row r="88">
          <cell r="A88" t="str">
            <v>Shelby</v>
          </cell>
          <cell r="G88" t="str">
            <v>Securities</v>
          </cell>
        </row>
        <row r="89">
          <cell r="A89" t="str">
            <v>St.Clair</v>
          </cell>
          <cell r="C89" t="str">
            <v>IHDA</v>
          </cell>
          <cell r="G89" t="str">
            <v>Fee waiver</v>
          </cell>
        </row>
        <row r="90">
          <cell r="A90" t="str">
            <v>Stark</v>
          </cell>
          <cell r="C90" t="str">
            <v>Investor/Syndicator</v>
          </cell>
          <cell r="G90" t="str">
            <v>Personal Property</v>
          </cell>
        </row>
        <row r="91">
          <cell r="A91" t="str">
            <v>Stephenson</v>
          </cell>
          <cell r="C91" t="str">
            <v>Senior Lender</v>
          </cell>
          <cell r="G91" t="str">
            <v>Land/Building donation</v>
          </cell>
        </row>
        <row r="92">
          <cell r="A92" t="str">
            <v>Tazewell</v>
          </cell>
          <cell r="C92" t="str">
            <v>Other (specify):</v>
          </cell>
        </row>
        <row r="93">
          <cell r="A93" t="str">
            <v>Union</v>
          </cell>
        </row>
        <row r="94">
          <cell r="A94" t="str">
            <v>Vermillion</v>
          </cell>
        </row>
        <row r="95">
          <cell r="A95" t="str">
            <v>Wabash</v>
          </cell>
        </row>
        <row r="96">
          <cell r="A96" t="str">
            <v>Warren</v>
          </cell>
        </row>
        <row r="97">
          <cell r="A97" t="str">
            <v>Washington</v>
          </cell>
        </row>
        <row r="98">
          <cell r="A98" t="str">
            <v>Wayne</v>
          </cell>
        </row>
        <row r="99">
          <cell r="A99" t="str">
            <v>White</v>
          </cell>
        </row>
        <row r="100">
          <cell r="A100" t="str">
            <v>Whiteside</v>
          </cell>
        </row>
        <row r="101">
          <cell r="A101" t="str">
            <v>Will</v>
          </cell>
        </row>
        <row r="102">
          <cell r="A102" t="str">
            <v>Williamson</v>
          </cell>
        </row>
        <row r="103">
          <cell r="A103" t="str">
            <v>Winnebago</v>
          </cell>
        </row>
        <row r="104">
          <cell r="A104" t="str">
            <v>Woodford</v>
          </cell>
        </row>
        <row r="116">
          <cell r="C116" t="str">
            <v>Tax Credit</v>
          </cell>
        </row>
        <row r="117">
          <cell r="C117" t="str">
            <v>HOME</v>
          </cell>
        </row>
        <row r="118">
          <cell r="C118" t="str">
            <v>Trust Fund</v>
          </cell>
        </row>
        <row r="119">
          <cell r="C119" t="str">
            <v>SLF</v>
          </cell>
        </row>
        <row r="120">
          <cell r="C120" t="str">
            <v xml:space="preserve">Other: </v>
          </cell>
        </row>
        <row r="122">
          <cell r="A122" t="str">
            <v>Developmentally or Physically Disabled</v>
          </cell>
        </row>
        <row r="123">
          <cell r="A123" t="str">
            <v>Homeless</v>
          </cell>
        </row>
        <row r="124">
          <cell r="A124" t="str">
            <v>Persons with HIV/AIDS</v>
          </cell>
        </row>
        <row r="125">
          <cell r="A125" t="str">
            <v>Persons with Mental Illness</v>
          </cell>
        </row>
        <row r="126">
          <cell r="A126" t="str">
            <v>Other</v>
          </cell>
        </row>
      </sheetData>
      <sheetData sheetId="21"/>
      <sheetData sheetId="22"/>
      <sheetData sheetId="23">
        <row r="1">
          <cell r="A1" t="str">
            <v>Loan Amortization and Fee Schedule</v>
          </cell>
        </row>
      </sheetData>
      <sheetData sheetId="24">
        <row r="60">
          <cell r="D60">
            <v>11475.333333333336</v>
          </cell>
        </row>
      </sheetData>
      <sheetData sheetId="25">
        <row r="81">
          <cell r="G81">
            <v>68280</v>
          </cell>
        </row>
      </sheetData>
      <sheetData sheetId="26">
        <row r="65">
          <cell r="H65">
            <v>0</v>
          </cell>
        </row>
      </sheetData>
      <sheetData sheetId="27"/>
      <sheetData sheetId="28"/>
      <sheetData sheetId="29"/>
      <sheetData sheetId="30"/>
      <sheetData sheetId="31"/>
      <sheetData sheetId="32">
        <row r="178">
          <cell r="J178">
            <v>1</v>
          </cell>
        </row>
      </sheetData>
      <sheetData sheetId="33"/>
      <sheetData sheetId="34">
        <row r="65">
          <cell r="H65">
            <v>0</v>
          </cell>
        </row>
      </sheetData>
      <sheetData sheetId="35"/>
      <sheetData sheetId="36"/>
      <sheetData sheetId="37"/>
      <sheetData sheetId="38">
        <row r="60">
          <cell r="D60">
            <v>11475.333333333336</v>
          </cell>
        </row>
      </sheetData>
      <sheetData sheetId="39">
        <row r="81">
          <cell r="G81">
            <v>68280</v>
          </cell>
        </row>
      </sheetData>
      <sheetData sheetId="40">
        <row r="65">
          <cell r="H65">
            <v>0</v>
          </cell>
        </row>
      </sheetData>
      <sheetData sheetId="41"/>
      <sheetData sheetId="42"/>
      <sheetData sheetId="43"/>
      <sheetData sheetId="44"/>
      <sheetData sheetId="45"/>
      <sheetData sheetId="46">
        <row r="178">
          <cell r="J178">
            <v>1</v>
          </cell>
        </row>
      </sheetData>
      <sheetData sheetId="47"/>
      <sheetData sheetId="48">
        <row r="65">
          <cell r="H65">
            <v>0</v>
          </cell>
        </row>
      </sheetData>
      <sheetData sheetId="49"/>
      <sheetData sheetId="50"/>
      <sheetData sheetId="51"/>
      <sheetData sheetId="52" refreshError="1"/>
      <sheetData sheetId="53" refreshError="1"/>
      <sheetData sheetId="54" refreshError="1"/>
      <sheetData sheetId="55" refreshError="1"/>
      <sheetData sheetId="56">
        <row r="60">
          <cell r="D60">
            <v>11475.333333333336</v>
          </cell>
        </row>
      </sheetData>
      <sheetData sheetId="57">
        <row r="81">
          <cell r="G81">
            <v>68280</v>
          </cell>
        </row>
      </sheetData>
      <sheetData sheetId="58">
        <row r="65">
          <cell r="H65">
            <v>0</v>
          </cell>
        </row>
      </sheetData>
      <sheetData sheetId="59"/>
      <sheetData sheetId="60"/>
      <sheetData sheetId="61"/>
      <sheetData sheetId="62"/>
      <sheetData sheetId="63"/>
      <sheetData sheetId="64">
        <row r="178">
          <cell r="J178">
            <v>1</v>
          </cell>
        </row>
      </sheetData>
      <sheetData sheetId="65"/>
      <sheetData sheetId="66">
        <row r="65">
          <cell r="H65">
            <v>0</v>
          </cell>
        </row>
      </sheetData>
      <sheetData sheetId="67"/>
      <sheetData sheetId="68"/>
      <sheetData sheetId="69"/>
      <sheetData sheetId="70">
        <row r="60">
          <cell r="D60">
            <v>11475.333333333336</v>
          </cell>
        </row>
      </sheetData>
      <sheetData sheetId="71"/>
      <sheetData sheetId="72"/>
      <sheetData sheetId="73"/>
      <sheetData sheetId="74"/>
      <sheetData sheetId="75"/>
      <sheetData sheetId="76"/>
      <sheetData sheetId="77"/>
      <sheetData sheetId="78">
        <row r="178">
          <cell r="J178">
            <v>1</v>
          </cell>
        </row>
      </sheetData>
      <sheetData sheetId="79"/>
      <sheetData sheetId="80"/>
      <sheetData sheetId="81"/>
      <sheetData sheetId="82"/>
      <sheetData sheetId="8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ltifamily"/>
      <sheetName val="Instructions"/>
      <sheetName val="Maintenance - MF"/>
      <sheetName val="Misc."/>
      <sheetName val="Maintenance_-_MF"/>
      <sheetName val="Misc_"/>
      <sheetName val="Maintenance_-_MF1"/>
      <sheetName val="Misc_1"/>
    </sheetNames>
    <sheetDataSet>
      <sheetData sheetId="0"/>
      <sheetData sheetId="1"/>
      <sheetData sheetId="2">
        <row r="3">
          <cell r="D3">
            <v>4</v>
          </cell>
        </row>
      </sheetData>
      <sheetData sheetId="3">
        <row r="3">
          <cell r="A3" t="str">
            <v>Pass</v>
          </cell>
        </row>
        <row r="4">
          <cell r="A4" t="str">
            <v>Special Mention</v>
          </cell>
        </row>
        <row r="5">
          <cell r="A5" t="str">
            <v>Substandard - Accrual</v>
          </cell>
        </row>
        <row r="6">
          <cell r="A6" t="str">
            <v>Substandard - Non-Accrual</v>
          </cell>
        </row>
        <row r="7">
          <cell r="A7" t="str">
            <v>Doubtful</v>
          </cell>
        </row>
        <row r="8">
          <cell r="A8" t="str">
            <v>Loss</v>
          </cell>
        </row>
      </sheetData>
      <sheetData sheetId="4">
        <row r="3">
          <cell r="D3">
            <v>4</v>
          </cell>
        </row>
      </sheetData>
      <sheetData sheetId="5">
        <row r="3">
          <cell r="A3" t="str">
            <v>Pass</v>
          </cell>
        </row>
      </sheetData>
      <sheetData sheetId="6">
        <row r="3">
          <cell r="D3">
            <v>4</v>
          </cell>
        </row>
      </sheetData>
      <sheetData sheetId="7">
        <row r="3">
          <cell r="A3" t="str">
            <v>Pass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oan Catalyst"/>
      <sheetName val="Compliance"/>
      <sheetName val="S&amp;U - Construction_Perm"/>
      <sheetName val="Unit Mix"/>
      <sheetName val="Operating Proforma"/>
      <sheetName val="Debt Sizing"/>
      <sheetName val="Trailing Collections"/>
      <sheetName val="Exit Strategy"/>
      <sheetName val="Guarantor Financials"/>
      <sheetName val="Maps"/>
      <sheetName val="Definitions"/>
      <sheetName val="Fannie Mae Quote Sheet Data"/>
      <sheetName val="Loan_Catalyst"/>
      <sheetName val="S&amp;U_-_Construction_Perm"/>
      <sheetName val="Unit_Mix"/>
      <sheetName val="Operating_Proforma"/>
      <sheetName val="Debt_Sizing"/>
      <sheetName val="Trailing_Collections"/>
      <sheetName val="Exit_Strategy"/>
      <sheetName val="Guarantor_Financials"/>
      <sheetName val="Fannie_Mae_Quote_Sheet_Data"/>
      <sheetName val="Loan_Catalyst1"/>
      <sheetName val="S&amp;U_-_Construction_Perm1"/>
      <sheetName val="Unit_Mix1"/>
      <sheetName val="Operating_Proforma1"/>
      <sheetName val="Debt_Sizing1"/>
      <sheetName val="Trailing_Collections1"/>
      <sheetName val="Exit_Strategy1"/>
      <sheetName val="Guarantor_Financials1"/>
      <sheetName val="Fannie_Mae_Quote_Sheet_Data1"/>
    </sheetNames>
    <sheetDataSet>
      <sheetData sheetId="0">
        <row r="5">
          <cell r="H5">
            <v>0</v>
          </cell>
        </row>
        <row r="6">
          <cell r="H6">
            <v>0</v>
          </cell>
        </row>
        <row r="7">
          <cell r="H7">
            <v>0</v>
          </cell>
        </row>
        <row r="8">
          <cell r="H8">
            <v>0</v>
          </cell>
        </row>
        <row r="9">
          <cell r="H9">
            <v>0</v>
          </cell>
        </row>
        <row r="10">
          <cell r="H10">
            <v>0</v>
          </cell>
        </row>
        <row r="11">
          <cell r="H11">
            <v>0</v>
          </cell>
        </row>
        <row r="37">
          <cell r="H37">
            <v>0</v>
          </cell>
        </row>
        <row r="51">
          <cell r="H51">
            <v>0</v>
          </cell>
        </row>
        <row r="61">
          <cell r="S61">
            <v>0</v>
          </cell>
        </row>
        <row r="141">
          <cell r="Y141" t="str">
            <v>PF - Project Finance</v>
          </cell>
          <cell r="Z141" t="str">
            <v>Bond</v>
          </cell>
          <cell r="AB141" t="str">
            <v>Bonds (Line of Credit)</v>
          </cell>
          <cell r="AD141" t="str">
            <v>Affordable Multifamily Rental</v>
          </cell>
          <cell r="AE141" t="str">
            <v>Community Action Center (Only for Use with Commercial)</v>
          </cell>
          <cell r="AF141" t="str">
            <v>501(c) 3</v>
          </cell>
          <cell r="AG141" t="str">
            <v>4% LIHTC</v>
          </cell>
          <cell r="AI141" t="str">
            <v>Drawdown</v>
          </cell>
          <cell r="AJ141" t="str">
            <v>AHP</v>
          </cell>
          <cell r="AK141" t="str">
            <v>AHP</v>
          </cell>
          <cell r="AO141" t="str">
            <v>Freddie Mac</v>
          </cell>
          <cell r="AP141" t="str">
            <v>Completion</v>
          </cell>
          <cell r="AQ141" t="str">
            <v xml:space="preserve">Alabama  </v>
          </cell>
        </row>
        <row r="142">
          <cell r="Y142" t="str">
            <v>D/E - Debt and Equity</v>
          </cell>
          <cell r="Z142" t="str">
            <v>Bond Carried as a Loan</v>
          </cell>
          <cell r="AB142" t="str">
            <v>Construction (Revolver)</v>
          </cell>
          <cell r="AD142" t="str">
            <v>Agency</v>
          </cell>
          <cell r="AE142" t="str">
            <v>Daycare (Only for Use with Commercial and Industrial)</v>
          </cell>
          <cell r="AF142" t="str">
            <v>80/20</v>
          </cell>
          <cell r="AG142" t="str">
            <v>9% LIHTC</v>
          </cell>
          <cell r="AI142" t="str">
            <v>Forward</v>
          </cell>
          <cell r="AJ142" t="str">
            <v>Back To Back (Loan)</v>
          </cell>
          <cell r="AK142" t="str">
            <v>Bridge</v>
          </cell>
          <cell r="AO142" t="str">
            <v>Fannie Mae</v>
          </cell>
          <cell r="AP142" t="str">
            <v>Completion and Repayment</v>
          </cell>
          <cell r="AQ142" t="str">
            <v xml:space="preserve">Alaska  </v>
          </cell>
        </row>
        <row r="143">
          <cell r="Y143" t="str">
            <v>SLI - Structured Lending &amp; Investments</v>
          </cell>
          <cell r="Z143" t="str">
            <v>Derivatives</v>
          </cell>
          <cell r="AB143" t="str">
            <v>Current DUS or Forward DUS (N/A)</v>
          </cell>
          <cell r="AD143" t="str">
            <v>Cash</v>
          </cell>
          <cell r="AE143" t="str">
            <v>GO (Muni Only)</v>
          </cell>
          <cell r="AF143" t="str">
            <v>80/20 and 501(c)3</v>
          </cell>
          <cell r="AG143" t="str">
            <v>Conventional</v>
          </cell>
          <cell r="AI143" t="str">
            <v>Immediate</v>
          </cell>
          <cell r="AJ143" t="str">
            <v>Bond Credit Enhancement Funded (Agy Only)</v>
          </cell>
          <cell r="AK143" t="str">
            <v>Citi Acquisition Loan</v>
          </cell>
          <cell r="AO143" t="str">
            <v>NYC Comptroller</v>
          </cell>
          <cell r="AP143" t="str">
            <v>No Guarantee / Non-recourse</v>
          </cell>
          <cell r="AQ143" t="str">
            <v xml:space="preserve">Arizona  </v>
          </cell>
        </row>
        <row r="144">
          <cell r="Y144" t="str">
            <v>IB - Advisory, Remarketing, Underwriting</v>
          </cell>
          <cell r="Z144" t="str">
            <v>Equity</v>
          </cell>
          <cell r="AB144" t="str">
            <v>Letters of Credit (Letter of Credit)</v>
          </cell>
          <cell r="AD144" t="str">
            <v>Charter School</v>
          </cell>
          <cell r="AE144" t="str">
            <v>Healthcare (Only for Use with Commercial and Industrial)</v>
          </cell>
          <cell r="AF144" t="str">
            <v>N/A</v>
          </cell>
          <cell r="AG144" t="str">
            <v>Historic</v>
          </cell>
          <cell r="AI144" t="str">
            <v>Other</v>
          </cell>
          <cell r="AJ144" t="str">
            <v>Bond Credit Enhancement Unfunded (Agy Only)</v>
          </cell>
          <cell r="AK144" t="str">
            <v>Citi Bridge Loan</v>
          </cell>
          <cell r="AO144" t="str">
            <v>N/A</v>
          </cell>
          <cell r="AP144" t="str">
            <v>Partial Repayment</v>
          </cell>
          <cell r="AQ144" t="str">
            <v xml:space="preserve">Arkansas  </v>
          </cell>
        </row>
        <row r="145">
          <cell r="Z145" t="str">
            <v>Letter of Credit (LC)</v>
          </cell>
          <cell r="AB145" t="str">
            <v>Other</v>
          </cell>
          <cell r="AD145" t="str">
            <v>Commercial &amp; Industrial</v>
          </cell>
          <cell r="AE145" t="str">
            <v>Homeless (Only for Use with Multifamily Description Type)</v>
          </cell>
          <cell r="AF145" t="str">
            <v>Section 8 Contract</v>
          </cell>
          <cell r="AG145" t="str">
            <v>N/A</v>
          </cell>
          <cell r="AI145">
            <v>0</v>
          </cell>
          <cell r="AJ145" t="str">
            <v>Cap</v>
          </cell>
          <cell r="AK145" t="str">
            <v>Citi Construction Loan</v>
          </cell>
          <cell r="AQ145" t="str">
            <v xml:space="preserve">California  </v>
          </cell>
        </row>
        <row r="146">
          <cell r="Z146" t="str">
            <v>Loan</v>
          </cell>
          <cell r="AB146" t="str">
            <v>Permanent (Term Loan)</v>
          </cell>
          <cell r="AD146" t="str">
            <v>Conventional Multifamily Rental</v>
          </cell>
          <cell r="AE146" t="str">
            <v>Homeownership (Only for Use with Multifamily Description Type)</v>
          </cell>
          <cell r="AF146" t="str">
            <v>Section 8 Contract &amp; 501(c)3</v>
          </cell>
          <cell r="AG146" t="str">
            <v>NMTC</v>
          </cell>
          <cell r="AJ146" t="str">
            <v>Cash Loan Funded (Agy Only)</v>
          </cell>
          <cell r="AK146" t="str">
            <v>Citi Construction to Permanent Loan</v>
          </cell>
          <cell r="AQ146" t="str">
            <v xml:space="preserve">Colorado  </v>
          </cell>
        </row>
        <row r="147">
          <cell r="Z147" t="str">
            <v>MSR</v>
          </cell>
          <cell r="AD147" t="str">
            <v>Corp</v>
          </cell>
          <cell r="AE147" t="str">
            <v>Land (Only for Use with Commercial and Industrial)</v>
          </cell>
          <cell r="AF147" t="str">
            <v>Section 8 Contract &amp; 80/20</v>
          </cell>
          <cell r="AG147" t="str">
            <v>Renewable</v>
          </cell>
          <cell r="AJ147" t="str">
            <v>Cash Loan Unfunded (Agy Only)</v>
          </cell>
          <cell r="AK147" t="str">
            <v>Citi Permanent Loan</v>
          </cell>
          <cell r="AQ147" t="str">
            <v xml:space="preserve">Connecticut  </v>
          </cell>
        </row>
        <row r="148">
          <cell r="Z148">
            <v>0</v>
          </cell>
          <cell r="AD148" t="str">
            <v>Historic</v>
          </cell>
          <cell r="AE148" t="str">
            <v>N/A</v>
          </cell>
          <cell r="AG148" t="str">
            <v>State</v>
          </cell>
          <cell r="AJ148" t="str">
            <v>CME</v>
          </cell>
          <cell r="AK148" t="str">
            <v>Citi Pre-Development</v>
          </cell>
          <cell r="AQ148" t="str">
            <v xml:space="preserve">Delaware  </v>
          </cell>
        </row>
        <row r="149">
          <cell r="AD149" t="str">
            <v>Land</v>
          </cell>
          <cell r="AE149" t="str">
            <v>Office</v>
          </cell>
          <cell r="AG149">
            <v>0</v>
          </cell>
          <cell r="AJ149" t="str">
            <v>Common/Preferred</v>
          </cell>
          <cell r="AK149" t="str">
            <v>Citi Short Term Agency</v>
          </cell>
          <cell r="AQ149" t="str">
            <v xml:space="preserve">Florida  </v>
          </cell>
        </row>
        <row r="150">
          <cell r="AD150" t="str">
            <v>Mixed Use Real Estate</v>
          </cell>
          <cell r="AE150" t="str">
            <v>Retail (Only for Use with Commercial)</v>
          </cell>
          <cell r="AJ150" t="str">
            <v>Direct Pay LC Fixed</v>
          </cell>
          <cell r="AK150" t="str">
            <v>Citi Short-Term Escrow Secured Bond Purchase</v>
          </cell>
          <cell r="AQ150" t="str">
            <v xml:space="preserve">Georgia  </v>
          </cell>
        </row>
        <row r="151">
          <cell r="AD151" t="str">
            <v>Multifamily For-Sale</v>
          </cell>
          <cell r="AE151" t="str">
            <v>Revenue (Muni Only)</v>
          </cell>
          <cell r="AJ151" t="str">
            <v>Direct Pay VRDN (LC)</v>
          </cell>
          <cell r="AK151" t="str">
            <v>Fannie Affordable Immediate</v>
          </cell>
          <cell r="AQ151" t="str">
            <v xml:space="preserve">Hawaii  </v>
          </cell>
        </row>
        <row r="152">
          <cell r="AD152" t="str">
            <v>Muni</v>
          </cell>
          <cell r="AE152" t="str">
            <v>Seniors AL Subsidy Dependent (Only for Use with Multifamily Description Type) - Assisted Living with &gt;20% Medicaid</v>
          </cell>
          <cell r="AJ152" t="str">
            <v>Double GIC (Loan)</v>
          </cell>
          <cell r="AK152" t="str">
            <v>Fannie Conventional Immediate</v>
          </cell>
          <cell r="AQ152" t="str">
            <v xml:space="preserve">Idaho  </v>
          </cell>
        </row>
        <row r="153">
          <cell r="AD153" t="str">
            <v>N/A</v>
          </cell>
          <cell r="AE153" t="str">
            <v>Seniors AL(Only for Use with Multifamily Description Type) - Assisted Living</v>
          </cell>
          <cell r="AJ153" t="str">
            <v>Floor</v>
          </cell>
          <cell r="AK153" t="str">
            <v>Fannie Forward</v>
          </cell>
          <cell r="AQ153" t="str">
            <v xml:space="preserve">Illinois  </v>
          </cell>
        </row>
        <row r="154">
          <cell r="AD154" t="str">
            <v>Single Family For-Sale</v>
          </cell>
          <cell r="AE154" t="str">
            <v>Seniors ALZ (Only for Use with Multifamily Description Type) - Alzheimer's</v>
          </cell>
          <cell r="AJ154" t="str">
            <v>Forward Commitment</v>
          </cell>
          <cell r="AK154" t="str">
            <v>Freddie Affordable Immediate</v>
          </cell>
          <cell r="AQ154" t="str">
            <v xml:space="preserve">Indiana  </v>
          </cell>
        </row>
        <row r="155">
          <cell r="AD155" t="str">
            <v>Single Family Rental</v>
          </cell>
          <cell r="AE155" t="str">
            <v>Seniors ALZ Subsidy Dependent (Only for Use with Multifamily Description Type) - Alzheimer's with &gt;20% Medicaid</v>
          </cell>
          <cell r="AJ155" t="str">
            <v>GIC</v>
          </cell>
          <cell r="AK155" t="str">
            <v>Freddie Conventional Immediate</v>
          </cell>
          <cell r="AQ155" t="str">
            <v xml:space="preserve">Iowa  </v>
          </cell>
        </row>
        <row r="156">
          <cell r="AD156" t="str">
            <v>Small Business</v>
          </cell>
          <cell r="AE156" t="str">
            <v>Seniors IL (Only for Use with Multifamily Description Type) - Independent Living</v>
          </cell>
          <cell r="AJ156" t="str">
            <v>IRO</v>
          </cell>
          <cell r="AK156" t="str">
            <v>Freddie Forward</v>
          </cell>
          <cell r="AQ156" t="str">
            <v xml:space="preserve">Kansas  </v>
          </cell>
        </row>
        <row r="157">
          <cell r="AD157" t="str">
            <v>Solar</v>
          </cell>
          <cell r="AE157" t="str">
            <v>Seniors SNF (Only for Use with Multifamily Description Type) - Skilled Nursing Facility</v>
          </cell>
          <cell r="AJ157" t="str">
            <v>IRS</v>
          </cell>
          <cell r="AK157">
            <v>0</v>
          </cell>
          <cell r="AQ157" t="str">
            <v xml:space="preserve">Kentucky  </v>
          </cell>
        </row>
        <row r="158">
          <cell r="AD158" t="str">
            <v>Unsecured</v>
          </cell>
          <cell r="AE158" t="str">
            <v>SRO (Single Room Occupancy) (Only for Use with Multifamily Description Type)</v>
          </cell>
          <cell r="AJ158" t="str">
            <v>MBS Funded (Agy Only)</v>
          </cell>
          <cell r="AK158" t="str">
            <v>Investment Banking</v>
          </cell>
          <cell r="AQ158" t="str">
            <v xml:space="preserve">Louisiana  </v>
          </cell>
        </row>
        <row r="159">
          <cell r="AE159" t="str">
            <v>Student Housing (Only for Use with Multifamily Description Type)</v>
          </cell>
          <cell r="AJ159" t="str">
            <v>MBS Unfunded (Agy Only)</v>
          </cell>
          <cell r="AK159" t="str">
            <v>LIHTC</v>
          </cell>
          <cell r="AQ159" t="str">
            <v xml:space="preserve">Maine  </v>
          </cell>
        </row>
        <row r="160">
          <cell r="AE160" t="str">
            <v>Tenants Project Based Section 8 HAP Contract</v>
          </cell>
          <cell r="AJ160" t="str">
            <v>Multi-Investor Fund – LIHTC, Private Equity, or Loan Fund made up of multiple investors.</v>
          </cell>
          <cell r="AK160" t="str">
            <v>Loan Fund</v>
          </cell>
          <cell r="AQ160" t="str">
            <v xml:space="preserve">Maryland  </v>
          </cell>
        </row>
        <row r="161">
          <cell r="AE161" t="str">
            <v>Tenants Project Based Section 8 HAP Contract Subsidy Dependent - HAP Overhand Not Bifurcated</v>
          </cell>
          <cell r="AJ161" t="str">
            <v>N/A</v>
          </cell>
          <cell r="AK161" t="str">
            <v>Mutual Fund</v>
          </cell>
          <cell r="AQ161" t="str">
            <v xml:space="preserve">Massachusetts  </v>
          </cell>
        </row>
        <row r="162">
          <cell r="AE162" t="str">
            <v xml:space="preserve">Units reserved for Mentally Disabled </v>
          </cell>
          <cell r="AJ162" t="str">
            <v>NYC Comptroller</v>
          </cell>
          <cell r="AK162" t="str">
            <v>N/A</v>
          </cell>
          <cell r="AQ162" t="str">
            <v xml:space="preserve">Michigan  </v>
          </cell>
        </row>
        <row r="163">
          <cell r="AJ163" t="str">
            <v>OREO</v>
          </cell>
          <cell r="AK163" t="str">
            <v>NMTC</v>
          </cell>
          <cell r="AQ163" t="str">
            <v xml:space="preserve">Minnesota  </v>
          </cell>
        </row>
        <row r="164">
          <cell r="AJ164" t="str">
            <v>Private Placement Direct Purchase</v>
          </cell>
          <cell r="AK164" t="str">
            <v>NYC Comptroller Forward</v>
          </cell>
          <cell r="AQ164" t="str">
            <v xml:space="preserve">Mississippi  </v>
          </cell>
        </row>
        <row r="165">
          <cell r="AJ165" t="str">
            <v>Private Placement Drawdown</v>
          </cell>
          <cell r="AK165" t="str">
            <v>NYC Comptroller Forward Citi</v>
          </cell>
          <cell r="AQ165" t="str">
            <v xml:space="preserve">Missouri  </v>
          </cell>
        </row>
        <row r="166">
          <cell r="AJ166" t="str">
            <v>Private Placement Index Floater (Bond)</v>
          </cell>
          <cell r="AK166" t="str">
            <v>OREO</v>
          </cell>
          <cell r="AQ166" t="str">
            <v xml:space="preserve">Montana  </v>
          </cell>
        </row>
        <row r="167">
          <cell r="AJ167" t="str">
            <v>Public Offering</v>
          </cell>
          <cell r="AK167" t="str">
            <v>Other Tax Credits</v>
          </cell>
          <cell r="AQ167" t="str">
            <v xml:space="preserve">Nebraska  </v>
          </cell>
        </row>
        <row r="168">
          <cell r="AJ168" t="str">
            <v>Public Offering Drawdown</v>
          </cell>
          <cell r="AK168" t="str">
            <v>Private Equity</v>
          </cell>
          <cell r="AQ168" t="str">
            <v xml:space="preserve">Nevada  </v>
          </cell>
        </row>
        <row r="169">
          <cell r="AJ169" t="str">
            <v>Public Offering VRDN (Bond)</v>
          </cell>
          <cell r="AK169" t="str">
            <v>Remarketing (IB Only)</v>
          </cell>
          <cell r="AQ169" t="str">
            <v xml:space="preserve">New Hampshire  </v>
          </cell>
        </row>
        <row r="170">
          <cell r="AJ170" t="str">
            <v>Reverse Repo</v>
          </cell>
          <cell r="AK170" t="str">
            <v>Securitizations</v>
          </cell>
          <cell r="AQ170" t="str">
            <v xml:space="preserve">New Jersey  </v>
          </cell>
        </row>
        <row r="171">
          <cell r="AJ171" t="str">
            <v>Revolver</v>
          </cell>
          <cell r="AK171" t="str">
            <v>SLI</v>
          </cell>
          <cell r="AQ171" t="str">
            <v xml:space="preserve">New Mexico  </v>
          </cell>
        </row>
        <row r="172">
          <cell r="AJ172" t="str">
            <v>Single-Investor Fund – LIHTC, Private Equity, or Loan Fund where Citi is the sole investor.</v>
          </cell>
          <cell r="AK172" t="str">
            <v>Strategic Investments</v>
          </cell>
          <cell r="AQ172" t="str">
            <v xml:space="preserve">New York  </v>
          </cell>
        </row>
        <row r="173">
          <cell r="AJ173" t="str">
            <v>Stand by Purchase Agreement Fixed (LC)</v>
          </cell>
          <cell r="AK173" t="str">
            <v>Underwriter (IB Only)</v>
          </cell>
          <cell r="AQ173" t="str">
            <v xml:space="preserve">North Carolina  </v>
          </cell>
        </row>
        <row r="174">
          <cell r="AJ174" t="str">
            <v>Stand by Purchase Agreement VRDN (LC)</v>
          </cell>
          <cell r="AK174" t="str">
            <v>Warehouse</v>
          </cell>
          <cell r="AQ174" t="str">
            <v>North Dakota</v>
          </cell>
        </row>
        <row r="175">
          <cell r="AJ175" t="str">
            <v>TRS</v>
          </cell>
          <cell r="AQ175" t="str">
            <v xml:space="preserve">Ohio  </v>
          </cell>
        </row>
        <row r="176">
          <cell r="AQ176" t="str">
            <v xml:space="preserve">Oklahoma  </v>
          </cell>
        </row>
        <row r="177">
          <cell r="AQ177" t="str">
            <v xml:space="preserve">Oregon  </v>
          </cell>
        </row>
        <row r="178">
          <cell r="AQ178" t="str">
            <v xml:space="preserve">Pennsylvania  </v>
          </cell>
        </row>
        <row r="179">
          <cell r="AQ179" t="str">
            <v xml:space="preserve">Rhode Island  </v>
          </cell>
        </row>
        <row r="180">
          <cell r="AQ180" t="str">
            <v xml:space="preserve">South Carolina  </v>
          </cell>
        </row>
        <row r="181">
          <cell r="AQ181" t="str">
            <v xml:space="preserve">South Dakota  </v>
          </cell>
        </row>
        <row r="182">
          <cell r="AQ182" t="str">
            <v xml:space="preserve">Tennessee  </v>
          </cell>
        </row>
        <row r="183">
          <cell r="AQ183" t="str">
            <v xml:space="preserve">Texas  </v>
          </cell>
        </row>
        <row r="184">
          <cell r="AQ184" t="str">
            <v xml:space="preserve">Utah  </v>
          </cell>
        </row>
        <row r="185">
          <cell r="AQ185" t="str">
            <v xml:space="preserve">Vermont  </v>
          </cell>
        </row>
        <row r="186">
          <cell r="AQ186" t="str">
            <v xml:space="preserve">Virginia  </v>
          </cell>
        </row>
        <row r="187">
          <cell r="AQ187" t="str">
            <v xml:space="preserve">Washington  </v>
          </cell>
        </row>
        <row r="188">
          <cell r="AQ188" t="str">
            <v xml:space="preserve">West Virginia  </v>
          </cell>
        </row>
        <row r="189">
          <cell r="AQ189" t="str">
            <v xml:space="preserve">Wisconsin  </v>
          </cell>
        </row>
        <row r="190">
          <cell r="AQ190" t="str">
            <v xml:space="preserve">Wyoming  </v>
          </cell>
        </row>
        <row r="191">
          <cell r="AQ191" t="str">
            <v xml:space="preserve">American Samoa  </v>
          </cell>
        </row>
        <row r="192">
          <cell r="AQ192" t="str">
            <v xml:space="preserve">District of Columbia  </v>
          </cell>
        </row>
        <row r="193">
          <cell r="AQ193" t="str">
            <v xml:space="preserve">Federated States of Micronesia  </v>
          </cell>
        </row>
        <row r="194">
          <cell r="AQ194" t="str">
            <v xml:space="preserve">Guam  </v>
          </cell>
        </row>
        <row r="195">
          <cell r="AQ195" t="str">
            <v xml:space="preserve">Marshall Islands  </v>
          </cell>
        </row>
        <row r="196">
          <cell r="AQ196" t="str">
            <v xml:space="preserve">Northern Mariana Islands  </v>
          </cell>
        </row>
        <row r="197">
          <cell r="AQ197" t="str">
            <v xml:space="preserve">Palau  </v>
          </cell>
        </row>
        <row r="198">
          <cell r="AQ198" t="str">
            <v xml:space="preserve">Puerto Rico  </v>
          </cell>
        </row>
        <row r="199">
          <cell r="AQ199" t="str">
            <v xml:space="preserve">Virgin Islands  </v>
          </cell>
        </row>
      </sheetData>
      <sheetData sheetId="1">
        <row r="61">
          <cell r="B61" t="str">
            <v>NO</v>
          </cell>
        </row>
        <row r="63">
          <cell r="B63" t="str">
            <v>YES</v>
          </cell>
        </row>
        <row r="65">
          <cell r="B65" t="e">
            <v>#DIV/0!</v>
          </cell>
        </row>
        <row r="67">
          <cell r="B67" t="e">
            <v>#DIV/0!</v>
          </cell>
        </row>
        <row r="69">
          <cell r="B69" t="str">
            <v>Summary Tab</v>
          </cell>
        </row>
        <row r="147">
          <cell r="V147" t="str">
            <v>00622</v>
          </cell>
        </row>
        <row r="148">
          <cell r="V148" t="str">
            <v>00646</v>
          </cell>
        </row>
        <row r="149">
          <cell r="V149" t="str">
            <v>00652</v>
          </cell>
        </row>
        <row r="150">
          <cell r="V150" t="str">
            <v>00682</v>
          </cell>
        </row>
        <row r="151">
          <cell r="V151" t="str">
            <v>00690</v>
          </cell>
        </row>
        <row r="152">
          <cell r="V152" t="str">
            <v>00704</v>
          </cell>
        </row>
        <row r="153">
          <cell r="V153" t="str">
            <v>00725</v>
          </cell>
        </row>
        <row r="154">
          <cell r="V154" t="str">
            <v>00725</v>
          </cell>
        </row>
        <row r="155">
          <cell r="V155" t="str">
            <v>00727</v>
          </cell>
        </row>
        <row r="156">
          <cell r="V156" t="str">
            <v>00778</v>
          </cell>
        </row>
        <row r="157">
          <cell r="V157" t="str">
            <v>00784</v>
          </cell>
        </row>
        <row r="158">
          <cell r="V158" t="str">
            <v>00907</v>
          </cell>
        </row>
        <row r="159">
          <cell r="V159" t="str">
            <v>00911</v>
          </cell>
        </row>
        <row r="160">
          <cell r="V160" t="str">
            <v>00918</v>
          </cell>
        </row>
        <row r="161">
          <cell r="V161" t="str">
            <v>00920</v>
          </cell>
        </row>
        <row r="162">
          <cell r="V162" t="str">
            <v>00926</v>
          </cell>
        </row>
        <row r="163">
          <cell r="V163" t="str">
            <v>00934</v>
          </cell>
        </row>
        <row r="164">
          <cell r="V164" t="str">
            <v>00953</v>
          </cell>
        </row>
        <row r="165">
          <cell r="V165" t="str">
            <v>00957</v>
          </cell>
        </row>
        <row r="166">
          <cell r="V166" t="str">
            <v>00959</v>
          </cell>
        </row>
        <row r="167">
          <cell r="V167" t="str">
            <v>00961</v>
          </cell>
        </row>
        <row r="168">
          <cell r="V168" t="str">
            <v>00966</v>
          </cell>
        </row>
        <row r="169">
          <cell r="V169" t="str">
            <v>00968</v>
          </cell>
        </row>
        <row r="170">
          <cell r="V170" t="str">
            <v>00969</v>
          </cell>
        </row>
        <row r="171">
          <cell r="V171" t="str">
            <v>00979</v>
          </cell>
        </row>
        <row r="172">
          <cell r="V172" t="str">
            <v>00982</v>
          </cell>
        </row>
        <row r="173">
          <cell r="V173" t="str">
            <v>00983</v>
          </cell>
        </row>
        <row r="174">
          <cell r="V174" t="str">
            <v>00987</v>
          </cell>
        </row>
        <row r="175">
          <cell r="V175" t="str">
            <v>01450</v>
          </cell>
        </row>
        <row r="176">
          <cell r="V176" t="str">
            <v>01742</v>
          </cell>
        </row>
        <row r="177">
          <cell r="V177" t="str">
            <v>01773</v>
          </cell>
        </row>
        <row r="178">
          <cell r="V178" t="str">
            <v>01778</v>
          </cell>
        </row>
        <row r="179">
          <cell r="V179" t="str">
            <v>01803</v>
          </cell>
        </row>
        <row r="180">
          <cell r="V180" t="str">
            <v>01827</v>
          </cell>
        </row>
        <row r="181">
          <cell r="V181" t="str">
            <v>01887</v>
          </cell>
        </row>
        <row r="182">
          <cell r="V182" t="str">
            <v>02061</v>
          </cell>
        </row>
        <row r="183">
          <cell r="V183" t="str">
            <v>02108</v>
          </cell>
        </row>
        <row r="184">
          <cell r="V184" t="str">
            <v>02114</v>
          </cell>
        </row>
        <row r="185">
          <cell r="V185" t="str">
            <v>02115</v>
          </cell>
        </row>
        <row r="186">
          <cell r="V186" t="str">
            <v>02116</v>
          </cell>
        </row>
        <row r="187">
          <cell r="V187" t="str">
            <v>02130</v>
          </cell>
        </row>
        <row r="188">
          <cell r="V188" t="str">
            <v>02135</v>
          </cell>
        </row>
        <row r="189">
          <cell r="V189" t="str">
            <v>02138</v>
          </cell>
        </row>
        <row r="190">
          <cell r="V190" t="str">
            <v>02139</v>
          </cell>
        </row>
        <row r="191">
          <cell r="V191" t="str">
            <v>02144</v>
          </cell>
        </row>
        <row r="192">
          <cell r="V192" t="str">
            <v>02163</v>
          </cell>
        </row>
        <row r="193">
          <cell r="V193" t="str">
            <v>02215</v>
          </cell>
        </row>
        <row r="194">
          <cell r="V194" t="str">
            <v>02332</v>
          </cell>
        </row>
        <row r="195">
          <cell r="V195" t="str">
            <v>02367</v>
          </cell>
        </row>
        <row r="196">
          <cell r="V196" t="str">
            <v>02421</v>
          </cell>
        </row>
        <row r="197">
          <cell r="V197" t="str">
            <v>02445</v>
          </cell>
        </row>
        <row r="198">
          <cell r="V198" t="str">
            <v>02446</v>
          </cell>
        </row>
        <row r="199">
          <cell r="V199" t="str">
            <v>02451</v>
          </cell>
        </row>
        <row r="200">
          <cell r="V200" t="str">
            <v>02458</v>
          </cell>
        </row>
        <row r="201">
          <cell r="V201" t="str">
            <v>02459</v>
          </cell>
        </row>
        <row r="202">
          <cell r="V202" t="str">
            <v>02460</v>
          </cell>
        </row>
        <row r="203">
          <cell r="V203" t="str">
            <v>02461</v>
          </cell>
        </row>
        <row r="204">
          <cell r="V204" t="str">
            <v>02464</v>
          </cell>
        </row>
        <row r="205">
          <cell r="V205" t="str">
            <v>02465</v>
          </cell>
        </row>
        <row r="206">
          <cell r="V206" t="str">
            <v>02466</v>
          </cell>
        </row>
        <row r="207">
          <cell r="V207" t="str">
            <v>02467</v>
          </cell>
        </row>
        <row r="208">
          <cell r="V208" t="str">
            <v>02478</v>
          </cell>
        </row>
        <row r="209">
          <cell r="V209" t="str">
            <v>02481</v>
          </cell>
        </row>
        <row r="210">
          <cell r="V210" t="str">
            <v>02493</v>
          </cell>
        </row>
        <row r="211">
          <cell r="V211" t="str">
            <v>02494</v>
          </cell>
        </row>
        <row r="212">
          <cell r="V212" t="str">
            <v>02537</v>
          </cell>
        </row>
        <row r="213">
          <cell r="V213" t="str">
            <v>02542</v>
          </cell>
        </row>
        <row r="214">
          <cell r="V214" t="str">
            <v>02632</v>
          </cell>
        </row>
        <row r="215">
          <cell r="V215" t="str">
            <v>02635</v>
          </cell>
        </row>
        <row r="216">
          <cell r="V216" t="str">
            <v>02644</v>
          </cell>
        </row>
        <row r="217">
          <cell r="V217" t="str">
            <v>02659</v>
          </cell>
        </row>
        <row r="218">
          <cell r="V218" t="str">
            <v>02667</v>
          </cell>
        </row>
        <row r="219">
          <cell r="V219" t="str">
            <v>02717</v>
          </cell>
        </row>
        <row r="220">
          <cell r="V220" t="str">
            <v>02738</v>
          </cell>
        </row>
        <row r="221">
          <cell r="V221" t="str">
            <v>02747</v>
          </cell>
        </row>
        <row r="222">
          <cell r="V222" t="str">
            <v>02747</v>
          </cell>
        </row>
        <row r="223">
          <cell r="V223" t="str">
            <v>02748</v>
          </cell>
        </row>
        <row r="224">
          <cell r="V224" t="str">
            <v>02771</v>
          </cell>
        </row>
        <row r="225">
          <cell r="V225" t="str">
            <v>02835</v>
          </cell>
        </row>
        <row r="226">
          <cell r="V226" t="str">
            <v>02837</v>
          </cell>
        </row>
        <row r="227">
          <cell r="V227" t="str">
            <v>02874</v>
          </cell>
        </row>
        <row r="228">
          <cell r="V228" t="str">
            <v>02882</v>
          </cell>
        </row>
        <row r="229">
          <cell r="V229" t="str">
            <v>02892</v>
          </cell>
        </row>
        <row r="230">
          <cell r="V230" t="str">
            <v>03033</v>
          </cell>
        </row>
        <row r="231">
          <cell r="V231" t="str">
            <v>03044</v>
          </cell>
        </row>
        <row r="232">
          <cell r="V232" t="str">
            <v>03087</v>
          </cell>
        </row>
        <row r="233">
          <cell r="V233" t="str">
            <v>03110</v>
          </cell>
        </row>
        <row r="234">
          <cell r="V234" t="str">
            <v>03854</v>
          </cell>
        </row>
        <row r="235">
          <cell r="V235" t="str">
            <v>03870</v>
          </cell>
        </row>
        <row r="236">
          <cell r="V236" t="str">
            <v>03907</v>
          </cell>
        </row>
        <row r="237">
          <cell r="V237" t="str">
            <v>04001</v>
          </cell>
        </row>
        <row r="238">
          <cell r="V238" t="str">
            <v>04008</v>
          </cell>
        </row>
        <row r="239">
          <cell r="V239" t="str">
            <v>04019</v>
          </cell>
        </row>
        <row r="240">
          <cell r="V240" t="str">
            <v>04024</v>
          </cell>
        </row>
        <row r="241">
          <cell r="V241" t="str">
            <v>04079</v>
          </cell>
        </row>
        <row r="242">
          <cell r="V242" t="str">
            <v>04091</v>
          </cell>
        </row>
        <row r="243">
          <cell r="V243" t="str">
            <v>04095</v>
          </cell>
        </row>
        <row r="244">
          <cell r="V244" t="str">
            <v>04258</v>
          </cell>
        </row>
        <row r="245">
          <cell r="V245" t="str">
            <v>04274</v>
          </cell>
        </row>
        <row r="246">
          <cell r="V246" t="str">
            <v>04280</v>
          </cell>
        </row>
        <row r="247">
          <cell r="V247" t="str">
            <v>04410</v>
          </cell>
        </row>
        <row r="248">
          <cell r="V248" t="str">
            <v>04419</v>
          </cell>
        </row>
        <row r="249">
          <cell r="V249" t="str">
            <v>04434</v>
          </cell>
        </row>
        <row r="250">
          <cell r="V250" t="str">
            <v>04435</v>
          </cell>
        </row>
        <row r="251">
          <cell r="V251" t="str">
            <v>04449</v>
          </cell>
        </row>
        <row r="252">
          <cell r="V252" t="str">
            <v>04453</v>
          </cell>
        </row>
        <row r="253">
          <cell r="V253" t="str">
            <v>04455</v>
          </cell>
        </row>
        <row r="254">
          <cell r="V254" t="str">
            <v>04456</v>
          </cell>
        </row>
        <row r="255">
          <cell r="V255" t="str">
            <v>04488</v>
          </cell>
        </row>
        <row r="256">
          <cell r="V256" t="str">
            <v>04932</v>
          </cell>
        </row>
        <row r="257">
          <cell r="V257" t="str">
            <v>04969</v>
          </cell>
        </row>
        <row r="258">
          <cell r="V258" t="str">
            <v>05445</v>
          </cell>
        </row>
        <row r="259">
          <cell r="V259" t="str">
            <v>06001</v>
          </cell>
        </row>
        <row r="260">
          <cell r="V260" t="str">
            <v>06073</v>
          </cell>
        </row>
        <row r="261">
          <cell r="V261" t="str">
            <v>06103</v>
          </cell>
        </row>
        <row r="262">
          <cell r="V262" t="str">
            <v>06107</v>
          </cell>
        </row>
        <row r="263">
          <cell r="V263" t="str">
            <v>06117</v>
          </cell>
        </row>
        <row r="264">
          <cell r="V264" t="str">
            <v>06237</v>
          </cell>
        </row>
        <row r="265">
          <cell r="V265" t="str">
            <v>06375</v>
          </cell>
        </row>
        <row r="266">
          <cell r="V266" t="str">
            <v>06410</v>
          </cell>
        </row>
        <row r="267">
          <cell r="V267" t="str">
            <v>06437</v>
          </cell>
        </row>
        <row r="268">
          <cell r="V268" t="str">
            <v>06443</v>
          </cell>
        </row>
        <row r="269">
          <cell r="V269" t="str">
            <v>06461</v>
          </cell>
        </row>
        <row r="270">
          <cell r="V270" t="str">
            <v>06468</v>
          </cell>
        </row>
        <row r="271">
          <cell r="V271" t="str">
            <v>06472</v>
          </cell>
        </row>
        <row r="272">
          <cell r="V272" t="str">
            <v>06473</v>
          </cell>
        </row>
        <row r="273">
          <cell r="V273" t="str">
            <v>06477</v>
          </cell>
        </row>
        <row r="274">
          <cell r="V274" t="str">
            <v>06518</v>
          </cell>
        </row>
        <row r="275">
          <cell r="V275" t="str">
            <v>06524</v>
          </cell>
        </row>
        <row r="276">
          <cell r="V276" t="str">
            <v>06525</v>
          </cell>
        </row>
        <row r="277">
          <cell r="V277" t="str">
            <v>06611</v>
          </cell>
        </row>
        <row r="278">
          <cell r="V278" t="str">
            <v>06824</v>
          </cell>
        </row>
        <row r="279">
          <cell r="V279" t="str">
            <v>06825</v>
          </cell>
        </row>
        <row r="280">
          <cell r="V280" t="str">
            <v>06880</v>
          </cell>
        </row>
        <row r="281">
          <cell r="V281" t="str">
            <v>06890</v>
          </cell>
        </row>
        <row r="282">
          <cell r="V282" t="str">
            <v>07004</v>
          </cell>
        </row>
        <row r="283">
          <cell r="V283" t="str">
            <v>07005</v>
          </cell>
        </row>
        <row r="284">
          <cell r="V284" t="str">
            <v>07006</v>
          </cell>
        </row>
        <row r="285">
          <cell r="V285" t="str">
            <v>07009</v>
          </cell>
        </row>
        <row r="286">
          <cell r="V286" t="str">
            <v>07010</v>
          </cell>
        </row>
        <row r="287">
          <cell r="V287" t="str">
            <v>07014</v>
          </cell>
        </row>
        <row r="288">
          <cell r="V288" t="str">
            <v>07016</v>
          </cell>
        </row>
        <row r="289">
          <cell r="V289" t="str">
            <v>07020</v>
          </cell>
        </row>
        <row r="290">
          <cell r="V290" t="str">
            <v>07021</v>
          </cell>
        </row>
        <row r="291">
          <cell r="V291" t="str">
            <v>07023</v>
          </cell>
        </row>
        <row r="292">
          <cell r="V292" t="str">
            <v>07024</v>
          </cell>
        </row>
        <row r="293">
          <cell r="V293" t="str">
            <v>07027</v>
          </cell>
        </row>
        <row r="294">
          <cell r="V294" t="str">
            <v>07028</v>
          </cell>
        </row>
        <row r="295">
          <cell r="V295" t="str">
            <v>07029</v>
          </cell>
        </row>
        <row r="296">
          <cell r="V296" t="str">
            <v>07030</v>
          </cell>
        </row>
        <row r="297">
          <cell r="V297" t="str">
            <v>07032</v>
          </cell>
        </row>
        <row r="298">
          <cell r="V298" t="str">
            <v>07033</v>
          </cell>
        </row>
        <row r="299">
          <cell r="V299" t="str">
            <v>07035</v>
          </cell>
        </row>
        <row r="300">
          <cell r="V300" t="str">
            <v>07039</v>
          </cell>
        </row>
        <row r="301">
          <cell r="V301" t="str">
            <v>07040</v>
          </cell>
        </row>
        <row r="302">
          <cell r="V302" t="str">
            <v>07041</v>
          </cell>
        </row>
        <row r="303">
          <cell r="V303" t="str">
            <v>07042</v>
          </cell>
        </row>
        <row r="304">
          <cell r="V304" t="str">
            <v>07043</v>
          </cell>
        </row>
        <row r="305">
          <cell r="V305" t="str">
            <v>07045</v>
          </cell>
        </row>
        <row r="306">
          <cell r="V306" t="str">
            <v>07047</v>
          </cell>
        </row>
        <row r="307">
          <cell r="V307" t="str">
            <v>07058</v>
          </cell>
        </row>
        <row r="308">
          <cell r="V308" t="str">
            <v>07068</v>
          </cell>
        </row>
        <row r="309">
          <cell r="V309" t="str">
            <v>07073</v>
          </cell>
        </row>
        <row r="310">
          <cell r="V310" t="str">
            <v>07075</v>
          </cell>
        </row>
        <row r="311">
          <cell r="V311" t="str">
            <v>07076</v>
          </cell>
        </row>
        <row r="312">
          <cell r="V312" t="str">
            <v>07077</v>
          </cell>
        </row>
        <row r="313">
          <cell r="V313" t="str">
            <v>07078</v>
          </cell>
        </row>
        <row r="314">
          <cell r="V314" t="str">
            <v>07079</v>
          </cell>
        </row>
        <row r="315">
          <cell r="V315" t="str">
            <v>07081</v>
          </cell>
        </row>
        <row r="316">
          <cell r="V316" t="str">
            <v>07083</v>
          </cell>
        </row>
        <row r="317">
          <cell r="V317" t="str">
            <v>07086</v>
          </cell>
        </row>
        <row r="318">
          <cell r="V318" t="str">
            <v>07090</v>
          </cell>
        </row>
        <row r="319">
          <cell r="V319" t="str">
            <v>07093</v>
          </cell>
        </row>
        <row r="320">
          <cell r="V320" t="str">
            <v>07094</v>
          </cell>
        </row>
        <row r="321">
          <cell r="V321" t="str">
            <v>07302</v>
          </cell>
        </row>
        <row r="322">
          <cell r="V322" t="str">
            <v>07305</v>
          </cell>
        </row>
        <row r="323">
          <cell r="V323" t="str">
            <v>07307</v>
          </cell>
        </row>
        <row r="324">
          <cell r="V324" t="str">
            <v>07310</v>
          </cell>
        </row>
        <row r="325">
          <cell r="V325" t="str">
            <v>07311</v>
          </cell>
        </row>
        <row r="326">
          <cell r="V326" t="str">
            <v>07401</v>
          </cell>
        </row>
        <row r="327">
          <cell r="V327" t="str">
            <v>07410</v>
          </cell>
        </row>
        <row r="328">
          <cell r="V328" t="str">
            <v>07417</v>
          </cell>
        </row>
        <row r="329">
          <cell r="V329" t="str">
            <v>07419</v>
          </cell>
        </row>
        <row r="330">
          <cell r="V330" t="str">
            <v>07420</v>
          </cell>
        </row>
        <row r="331">
          <cell r="V331" t="str">
            <v>07421</v>
          </cell>
        </row>
        <row r="332">
          <cell r="V332" t="str">
            <v>07421</v>
          </cell>
        </row>
        <row r="333">
          <cell r="V333" t="str">
            <v>07423</v>
          </cell>
        </row>
        <row r="334">
          <cell r="V334" t="str">
            <v>07430</v>
          </cell>
        </row>
        <row r="335">
          <cell r="V335" t="str">
            <v>07432</v>
          </cell>
        </row>
        <row r="336">
          <cell r="V336" t="str">
            <v>07435</v>
          </cell>
        </row>
        <row r="337">
          <cell r="V337" t="str">
            <v>07435</v>
          </cell>
        </row>
        <row r="338">
          <cell r="V338" t="str">
            <v>07436</v>
          </cell>
        </row>
        <row r="339">
          <cell r="V339" t="str">
            <v>07444</v>
          </cell>
        </row>
        <row r="340">
          <cell r="V340" t="str">
            <v>07446</v>
          </cell>
        </row>
        <row r="341">
          <cell r="V341" t="str">
            <v>07450</v>
          </cell>
        </row>
        <row r="342">
          <cell r="V342" t="str">
            <v>07452</v>
          </cell>
        </row>
        <row r="343">
          <cell r="V343" t="str">
            <v>07456</v>
          </cell>
        </row>
        <row r="344">
          <cell r="V344" t="str">
            <v>07457</v>
          </cell>
        </row>
        <row r="345">
          <cell r="V345" t="str">
            <v>07458</v>
          </cell>
        </row>
        <row r="346">
          <cell r="V346" t="str">
            <v>07460</v>
          </cell>
        </row>
        <row r="347">
          <cell r="V347" t="str">
            <v>07460</v>
          </cell>
        </row>
        <row r="348">
          <cell r="V348" t="str">
            <v>07462</v>
          </cell>
        </row>
        <row r="349">
          <cell r="V349" t="str">
            <v>07463</v>
          </cell>
        </row>
        <row r="350">
          <cell r="V350" t="str">
            <v>07465</v>
          </cell>
        </row>
        <row r="351">
          <cell r="V351" t="str">
            <v>07470</v>
          </cell>
        </row>
        <row r="352">
          <cell r="V352" t="str">
            <v>07481</v>
          </cell>
        </row>
        <row r="353">
          <cell r="V353" t="str">
            <v>07495</v>
          </cell>
        </row>
        <row r="354">
          <cell r="V354" t="str">
            <v>07506</v>
          </cell>
        </row>
        <row r="355">
          <cell r="V355" t="str">
            <v>07508</v>
          </cell>
        </row>
        <row r="356">
          <cell r="V356" t="str">
            <v>07604</v>
          </cell>
        </row>
        <row r="357">
          <cell r="V357" t="str">
            <v>07605</v>
          </cell>
        </row>
        <row r="358">
          <cell r="V358" t="str">
            <v>07606</v>
          </cell>
        </row>
        <row r="359">
          <cell r="V359" t="str">
            <v>07608</v>
          </cell>
        </row>
        <row r="360">
          <cell r="V360" t="str">
            <v>07620</v>
          </cell>
        </row>
        <row r="361">
          <cell r="V361" t="str">
            <v>07624</v>
          </cell>
        </row>
        <row r="362">
          <cell r="V362" t="str">
            <v>07626</v>
          </cell>
        </row>
        <row r="363">
          <cell r="V363" t="str">
            <v>07627</v>
          </cell>
        </row>
        <row r="364">
          <cell r="V364" t="str">
            <v>07630</v>
          </cell>
        </row>
        <row r="365">
          <cell r="V365" t="str">
            <v>07632</v>
          </cell>
        </row>
        <row r="366">
          <cell r="V366" t="str">
            <v>07640</v>
          </cell>
        </row>
        <row r="367">
          <cell r="V367" t="str">
            <v>07641</v>
          </cell>
        </row>
        <row r="368">
          <cell r="V368" t="str">
            <v>07645</v>
          </cell>
        </row>
        <row r="369">
          <cell r="V369" t="str">
            <v>07647</v>
          </cell>
        </row>
        <row r="370">
          <cell r="V370" t="str">
            <v>07648</v>
          </cell>
        </row>
        <row r="371">
          <cell r="V371" t="str">
            <v>07650</v>
          </cell>
        </row>
        <row r="372">
          <cell r="V372" t="str">
            <v>07652</v>
          </cell>
        </row>
        <row r="373">
          <cell r="V373" t="str">
            <v>07656</v>
          </cell>
        </row>
        <row r="374">
          <cell r="V374" t="str">
            <v>07657</v>
          </cell>
        </row>
        <row r="375">
          <cell r="V375" t="str">
            <v>07661</v>
          </cell>
        </row>
        <row r="376">
          <cell r="V376" t="str">
            <v>07662</v>
          </cell>
        </row>
        <row r="377">
          <cell r="V377" t="str">
            <v>07663</v>
          </cell>
        </row>
        <row r="378">
          <cell r="V378" t="str">
            <v>07670</v>
          </cell>
        </row>
        <row r="379">
          <cell r="V379" t="str">
            <v>07675</v>
          </cell>
        </row>
        <row r="380">
          <cell r="V380" t="str">
            <v>07676</v>
          </cell>
        </row>
        <row r="381">
          <cell r="V381" t="str">
            <v>07677</v>
          </cell>
        </row>
        <row r="382">
          <cell r="V382" t="str">
            <v>07701</v>
          </cell>
        </row>
        <row r="383">
          <cell r="V383" t="str">
            <v>07702</v>
          </cell>
        </row>
        <row r="384">
          <cell r="V384" t="str">
            <v>07704</v>
          </cell>
        </row>
        <row r="385">
          <cell r="V385" t="str">
            <v>07711</v>
          </cell>
        </row>
        <row r="386">
          <cell r="V386" t="str">
            <v>07718</v>
          </cell>
        </row>
        <row r="387">
          <cell r="V387" t="str">
            <v>07719</v>
          </cell>
        </row>
        <row r="388">
          <cell r="V388" t="str">
            <v>07726</v>
          </cell>
        </row>
        <row r="389">
          <cell r="V389" t="str">
            <v>07728</v>
          </cell>
        </row>
        <row r="390">
          <cell r="V390" t="str">
            <v>07731</v>
          </cell>
        </row>
        <row r="391">
          <cell r="V391" t="str">
            <v>07732</v>
          </cell>
        </row>
        <row r="392">
          <cell r="V392" t="str">
            <v>07737</v>
          </cell>
        </row>
        <row r="393">
          <cell r="V393" t="str">
            <v>07750</v>
          </cell>
        </row>
        <row r="394">
          <cell r="V394" t="str">
            <v>07760</v>
          </cell>
        </row>
        <row r="395">
          <cell r="V395" t="str">
            <v>07764</v>
          </cell>
        </row>
        <row r="396">
          <cell r="V396" t="str">
            <v>07801</v>
          </cell>
        </row>
        <row r="397">
          <cell r="V397" t="str">
            <v>07803</v>
          </cell>
        </row>
        <row r="398">
          <cell r="V398" t="str">
            <v>07826</v>
          </cell>
        </row>
        <row r="399">
          <cell r="V399" t="str">
            <v>07834</v>
          </cell>
        </row>
        <row r="400">
          <cell r="V400" t="str">
            <v>07843</v>
          </cell>
        </row>
        <row r="401">
          <cell r="V401" t="str">
            <v>07847</v>
          </cell>
        </row>
        <row r="402">
          <cell r="V402" t="str">
            <v>07849</v>
          </cell>
        </row>
        <row r="403">
          <cell r="V403" t="str">
            <v>07852</v>
          </cell>
        </row>
        <row r="404">
          <cell r="V404" t="str">
            <v>07853</v>
          </cell>
        </row>
        <row r="405">
          <cell r="V405" t="str">
            <v>07856</v>
          </cell>
        </row>
        <row r="406">
          <cell r="V406" t="str">
            <v>07866</v>
          </cell>
        </row>
        <row r="407">
          <cell r="V407" t="str">
            <v>07876</v>
          </cell>
        </row>
        <row r="408">
          <cell r="V408" t="str">
            <v>07885</v>
          </cell>
        </row>
        <row r="409">
          <cell r="V409" t="str">
            <v>07901</v>
          </cell>
        </row>
        <row r="410">
          <cell r="V410" t="str">
            <v>07920</v>
          </cell>
        </row>
        <row r="411">
          <cell r="V411" t="str">
            <v>07920</v>
          </cell>
        </row>
        <row r="412">
          <cell r="V412" t="str">
            <v>07921</v>
          </cell>
        </row>
        <row r="413">
          <cell r="V413" t="str">
            <v>07922</v>
          </cell>
        </row>
        <row r="414">
          <cell r="V414" t="str">
            <v>07924</v>
          </cell>
        </row>
        <row r="415">
          <cell r="V415" t="str">
            <v>07928</v>
          </cell>
        </row>
        <row r="416">
          <cell r="V416" t="str">
            <v>07931</v>
          </cell>
        </row>
        <row r="417">
          <cell r="V417" t="str">
            <v>07931</v>
          </cell>
        </row>
        <row r="418">
          <cell r="V418" t="str">
            <v>07933</v>
          </cell>
        </row>
        <row r="419">
          <cell r="V419" t="str">
            <v>07935</v>
          </cell>
        </row>
        <row r="420">
          <cell r="V420" t="str">
            <v>07940</v>
          </cell>
        </row>
        <row r="421">
          <cell r="V421" t="str">
            <v>07946</v>
          </cell>
        </row>
        <row r="422">
          <cell r="V422" t="str">
            <v>07950</v>
          </cell>
        </row>
        <row r="423">
          <cell r="V423" t="str">
            <v>07960</v>
          </cell>
        </row>
        <row r="424">
          <cell r="V424" t="str">
            <v>07974</v>
          </cell>
        </row>
        <row r="425">
          <cell r="V425" t="str">
            <v>07981</v>
          </cell>
        </row>
        <row r="426">
          <cell r="V426" t="str">
            <v>08001</v>
          </cell>
        </row>
        <row r="427">
          <cell r="V427" t="str">
            <v>08003</v>
          </cell>
        </row>
        <row r="428">
          <cell r="V428" t="str">
            <v>08005</v>
          </cell>
        </row>
        <row r="429">
          <cell r="V429" t="str">
            <v>08022</v>
          </cell>
        </row>
        <row r="430">
          <cell r="V430" t="str">
            <v>08026</v>
          </cell>
        </row>
        <row r="431">
          <cell r="V431" t="str">
            <v>08046</v>
          </cell>
        </row>
        <row r="432">
          <cell r="V432" t="str">
            <v>08050</v>
          </cell>
        </row>
        <row r="433">
          <cell r="V433" t="str">
            <v>08053</v>
          </cell>
        </row>
        <row r="434">
          <cell r="V434" t="str">
            <v>08054</v>
          </cell>
        </row>
        <row r="435">
          <cell r="V435" t="str">
            <v>08055</v>
          </cell>
        </row>
        <row r="436">
          <cell r="V436" t="str">
            <v>08063</v>
          </cell>
        </row>
        <row r="437">
          <cell r="V437" t="str">
            <v>08080</v>
          </cell>
        </row>
        <row r="438">
          <cell r="V438" t="str">
            <v>08085</v>
          </cell>
        </row>
        <row r="439">
          <cell r="V439" t="str">
            <v>08087</v>
          </cell>
        </row>
        <row r="440">
          <cell r="V440" t="str">
            <v>08090</v>
          </cell>
        </row>
        <row r="441">
          <cell r="V441" t="str">
            <v>08097</v>
          </cell>
        </row>
        <row r="442">
          <cell r="V442" t="str">
            <v>08201</v>
          </cell>
        </row>
        <row r="443">
          <cell r="V443" t="str">
            <v>08202</v>
          </cell>
        </row>
        <row r="444">
          <cell r="V444" t="str">
            <v>08203</v>
          </cell>
        </row>
        <row r="445">
          <cell r="V445" t="str">
            <v>08205</v>
          </cell>
        </row>
        <row r="446">
          <cell r="V446" t="str">
            <v>08221</v>
          </cell>
        </row>
        <row r="447">
          <cell r="V447" t="str">
            <v>08225</v>
          </cell>
        </row>
        <row r="448">
          <cell r="V448" t="str">
            <v>08230</v>
          </cell>
        </row>
        <row r="449">
          <cell r="V449" t="str">
            <v>08232</v>
          </cell>
        </row>
        <row r="450">
          <cell r="V450" t="str">
            <v>08234</v>
          </cell>
        </row>
        <row r="451">
          <cell r="V451" t="str">
            <v>08270</v>
          </cell>
        </row>
        <row r="452">
          <cell r="V452" t="str">
            <v>08302</v>
          </cell>
        </row>
        <row r="453">
          <cell r="V453" t="str">
            <v>08314</v>
          </cell>
        </row>
        <row r="454">
          <cell r="V454" t="str">
            <v>08316</v>
          </cell>
        </row>
        <row r="455">
          <cell r="V455" t="str">
            <v>08317</v>
          </cell>
        </row>
        <row r="456">
          <cell r="V456" t="str">
            <v>08318</v>
          </cell>
        </row>
        <row r="457">
          <cell r="V457" t="str">
            <v>08319</v>
          </cell>
        </row>
        <row r="458">
          <cell r="V458" t="str">
            <v>08320</v>
          </cell>
        </row>
        <row r="459">
          <cell r="V459" t="str">
            <v>08321</v>
          </cell>
        </row>
        <row r="460">
          <cell r="V460" t="str">
            <v>08323</v>
          </cell>
        </row>
        <row r="461">
          <cell r="V461" t="str">
            <v>08324</v>
          </cell>
        </row>
        <row r="462">
          <cell r="V462" t="str">
            <v>08327</v>
          </cell>
        </row>
        <row r="463">
          <cell r="V463" t="str">
            <v>08329</v>
          </cell>
        </row>
        <row r="464">
          <cell r="V464" t="str">
            <v>08330</v>
          </cell>
        </row>
        <row r="465">
          <cell r="V465" t="str">
            <v>08340</v>
          </cell>
        </row>
        <row r="466">
          <cell r="V466" t="str">
            <v>08344</v>
          </cell>
        </row>
        <row r="467">
          <cell r="V467" t="str">
            <v>08345</v>
          </cell>
        </row>
        <row r="468">
          <cell r="V468" t="str">
            <v>08348</v>
          </cell>
        </row>
        <row r="469">
          <cell r="V469" t="str">
            <v>08349</v>
          </cell>
        </row>
        <row r="470">
          <cell r="V470" t="str">
            <v>08352</v>
          </cell>
        </row>
        <row r="471">
          <cell r="V471" t="str">
            <v>08353</v>
          </cell>
        </row>
        <row r="472">
          <cell r="V472" t="str">
            <v>08361</v>
          </cell>
        </row>
        <row r="473">
          <cell r="V473" t="str">
            <v>08402</v>
          </cell>
        </row>
        <row r="474">
          <cell r="V474" t="str">
            <v>08403</v>
          </cell>
        </row>
        <row r="475">
          <cell r="V475" t="str">
            <v>08406</v>
          </cell>
        </row>
        <row r="476">
          <cell r="V476" t="str">
            <v>08501</v>
          </cell>
        </row>
        <row r="477">
          <cell r="V477" t="str">
            <v>08501</v>
          </cell>
        </row>
        <row r="478">
          <cell r="V478" t="str">
            <v>08502</v>
          </cell>
        </row>
        <row r="479">
          <cell r="V479" t="str">
            <v>08510</v>
          </cell>
        </row>
        <row r="480">
          <cell r="V480" t="str">
            <v>08515</v>
          </cell>
        </row>
        <row r="481">
          <cell r="V481" t="str">
            <v>08525</v>
          </cell>
        </row>
        <row r="482">
          <cell r="V482" t="str">
            <v>08527</v>
          </cell>
        </row>
        <row r="483">
          <cell r="V483" t="str">
            <v>08534</v>
          </cell>
        </row>
        <row r="484">
          <cell r="V484" t="str">
            <v>08542</v>
          </cell>
        </row>
        <row r="485">
          <cell r="V485" t="str">
            <v>08550</v>
          </cell>
        </row>
        <row r="486">
          <cell r="V486" t="str">
            <v>08554</v>
          </cell>
        </row>
        <row r="487">
          <cell r="V487" t="str">
            <v>08555</v>
          </cell>
        </row>
        <row r="488">
          <cell r="V488" t="str">
            <v>08640</v>
          </cell>
        </row>
        <row r="489">
          <cell r="V489" t="str">
            <v>08641</v>
          </cell>
        </row>
        <row r="490">
          <cell r="V490" t="str">
            <v>08701</v>
          </cell>
        </row>
        <row r="491">
          <cell r="V491" t="str">
            <v>08721</v>
          </cell>
        </row>
        <row r="492">
          <cell r="V492" t="str">
            <v>08722</v>
          </cell>
        </row>
        <row r="493">
          <cell r="V493" t="str">
            <v>08724</v>
          </cell>
        </row>
        <row r="494">
          <cell r="V494" t="str">
            <v>08730</v>
          </cell>
        </row>
        <row r="495">
          <cell r="V495" t="str">
            <v>08731</v>
          </cell>
        </row>
        <row r="496">
          <cell r="V496" t="str">
            <v>08732</v>
          </cell>
        </row>
        <row r="497">
          <cell r="V497" t="str">
            <v>08733</v>
          </cell>
        </row>
        <row r="498">
          <cell r="V498" t="str">
            <v>08738</v>
          </cell>
        </row>
        <row r="499">
          <cell r="V499" t="str">
            <v>08741</v>
          </cell>
        </row>
        <row r="500">
          <cell r="V500" t="str">
            <v>08742</v>
          </cell>
        </row>
        <row r="501">
          <cell r="V501" t="str">
            <v>08753</v>
          </cell>
        </row>
        <row r="502">
          <cell r="V502" t="str">
            <v>08757</v>
          </cell>
        </row>
        <row r="503">
          <cell r="V503" t="str">
            <v>08758</v>
          </cell>
        </row>
        <row r="504">
          <cell r="V504" t="str">
            <v>08807</v>
          </cell>
        </row>
        <row r="505">
          <cell r="V505" t="str">
            <v>08810</v>
          </cell>
        </row>
        <row r="506">
          <cell r="V506" t="str">
            <v>08823</v>
          </cell>
        </row>
        <row r="507">
          <cell r="V507" t="str">
            <v>08830</v>
          </cell>
        </row>
        <row r="508">
          <cell r="V508" t="str">
            <v>08853</v>
          </cell>
        </row>
        <row r="509">
          <cell r="V509" t="str">
            <v>08887</v>
          </cell>
        </row>
        <row r="510">
          <cell r="V510" t="str">
            <v>10001</v>
          </cell>
        </row>
        <row r="511">
          <cell r="V511" t="str">
            <v>10003</v>
          </cell>
        </row>
        <row r="512">
          <cell r="V512" t="str">
            <v>10004</v>
          </cell>
        </row>
        <row r="513">
          <cell r="V513" t="str">
            <v>10005</v>
          </cell>
        </row>
        <row r="514">
          <cell r="V514" t="str">
            <v>10006</v>
          </cell>
        </row>
        <row r="515">
          <cell r="V515" t="str">
            <v>10007</v>
          </cell>
        </row>
        <row r="516">
          <cell r="V516" t="str">
            <v>10009</v>
          </cell>
        </row>
        <row r="517">
          <cell r="V517" t="str">
            <v>10010</v>
          </cell>
        </row>
        <row r="518">
          <cell r="V518" t="str">
            <v>10011</v>
          </cell>
        </row>
        <row r="519">
          <cell r="V519" t="str">
            <v>10012</v>
          </cell>
        </row>
        <row r="520">
          <cell r="V520" t="str">
            <v>10013</v>
          </cell>
        </row>
        <row r="521">
          <cell r="V521" t="str">
            <v>10014</v>
          </cell>
        </row>
        <row r="522">
          <cell r="V522" t="str">
            <v>10016</v>
          </cell>
        </row>
        <row r="523">
          <cell r="V523" t="str">
            <v>10017</v>
          </cell>
        </row>
        <row r="524">
          <cell r="V524" t="str">
            <v>10018</v>
          </cell>
        </row>
        <row r="525">
          <cell r="V525" t="str">
            <v>10019</v>
          </cell>
        </row>
        <row r="526">
          <cell r="V526" t="str">
            <v>10020</v>
          </cell>
        </row>
        <row r="527">
          <cell r="V527" t="str">
            <v>10021</v>
          </cell>
        </row>
        <row r="528">
          <cell r="V528" t="str">
            <v>10022</v>
          </cell>
        </row>
        <row r="529">
          <cell r="V529" t="str">
            <v>10023</v>
          </cell>
        </row>
        <row r="530">
          <cell r="V530" t="str">
            <v>10024</v>
          </cell>
        </row>
        <row r="531">
          <cell r="V531" t="str">
            <v>10025</v>
          </cell>
        </row>
        <row r="532">
          <cell r="V532" t="str">
            <v>10028</v>
          </cell>
        </row>
        <row r="533">
          <cell r="V533" t="str">
            <v>10036</v>
          </cell>
        </row>
        <row r="534">
          <cell r="V534" t="str">
            <v>10038</v>
          </cell>
        </row>
        <row r="535">
          <cell r="V535" t="str">
            <v>10044</v>
          </cell>
        </row>
        <row r="536">
          <cell r="V536" t="str">
            <v>10065</v>
          </cell>
        </row>
        <row r="537">
          <cell r="V537" t="str">
            <v>10069</v>
          </cell>
        </row>
        <row r="538">
          <cell r="V538" t="str">
            <v>10075</v>
          </cell>
        </row>
        <row r="539">
          <cell r="V539" t="str">
            <v>10103</v>
          </cell>
        </row>
        <row r="540">
          <cell r="V540" t="str">
            <v>10110</v>
          </cell>
        </row>
        <row r="541">
          <cell r="V541" t="str">
            <v>10111</v>
          </cell>
        </row>
        <row r="542">
          <cell r="V542" t="str">
            <v>10112</v>
          </cell>
        </row>
        <row r="543">
          <cell r="V543" t="str">
            <v>10115</v>
          </cell>
        </row>
        <row r="544">
          <cell r="V544" t="str">
            <v>10119</v>
          </cell>
        </row>
        <row r="545">
          <cell r="V545" t="str">
            <v>10128</v>
          </cell>
        </row>
        <row r="546">
          <cell r="V546" t="str">
            <v>10152</v>
          </cell>
        </row>
        <row r="547">
          <cell r="V547" t="str">
            <v>10153</v>
          </cell>
        </row>
        <row r="548">
          <cell r="V548" t="str">
            <v>10154</v>
          </cell>
        </row>
        <row r="549">
          <cell r="V549" t="str">
            <v>10162</v>
          </cell>
        </row>
        <row r="550">
          <cell r="V550" t="str">
            <v>10165</v>
          </cell>
        </row>
        <row r="551">
          <cell r="V551" t="str">
            <v>10167</v>
          </cell>
        </row>
        <row r="552">
          <cell r="V552" t="str">
            <v>10168</v>
          </cell>
        </row>
        <row r="553">
          <cell r="V553" t="str">
            <v>10169</v>
          </cell>
        </row>
        <row r="554">
          <cell r="V554" t="str">
            <v>10170</v>
          </cell>
        </row>
        <row r="555">
          <cell r="V555" t="str">
            <v>10171</v>
          </cell>
        </row>
        <row r="556">
          <cell r="V556" t="str">
            <v>10172</v>
          </cell>
        </row>
        <row r="557">
          <cell r="V557" t="str">
            <v>10173</v>
          </cell>
        </row>
        <row r="558">
          <cell r="V558" t="str">
            <v>10174</v>
          </cell>
        </row>
        <row r="559">
          <cell r="V559" t="str">
            <v>10177</v>
          </cell>
        </row>
        <row r="560">
          <cell r="V560" t="str">
            <v>10199</v>
          </cell>
        </row>
        <row r="561">
          <cell r="V561" t="str">
            <v>10271</v>
          </cell>
        </row>
        <row r="562">
          <cell r="V562" t="str">
            <v>10278</v>
          </cell>
        </row>
        <row r="563">
          <cell r="V563" t="str">
            <v>10279</v>
          </cell>
        </row>
        <row r="564">
          <cell r="V564" t="str">
            <v>10280</v>
          </cell>
        </row>
        <row r="565">
          <cell r="V565" t="str">
            <v>10282</v>
          </cell>
        </row>
        <row r="566">
          <cell r="V566" t="str">
            <v>10302</v>
          </cell>
        </row>
        <row r="567">
          <cell r="V567" t="str">
            <v>10306</v>
          </cell>
        </row>
        <row r="568">
          <cell r="V568" t="str">
            <v>10308</v>
          </cell>
        </row>
        <row r="569">
          <cell r="V569" t="str">
            <v>10309</v>
          </cell>
        </row>
        <row r="570">
          <cell r="V570" t="str">
            <v>10310</v>
          </cell>
        </row>
        <row r="571">
          <cell r="V571" t="str">
            <v>10311</v>
          </cell>
        </row>
        <row r="572">
          <cell r="V572" t="str">
            <v>10312</v>
          </cell>
        </row>
        <row r="573">
          <cell r="V573" t="str">
            <v>10314</v>
          </cell>
        </row>
        <row r="574">
          <cell r="V574" t="str">
            <v>10502</v>
          </cell>
        </row>
        <row r="575">
          <cell r="V575" t="str">
            <v>10504</v>
          </cell>
        </row>
        <row r="576">
          <cell r="V576" t="str">
            <v>10509</v>
          </cell>
        </row>
        <row r="577">
          <cell r="V577" t="str">
            <v>10510</v>
          </cell>
        </row>
        <row r="578">
          <cell r="V578" t="str">
            <v>10512</v>
          </cell>
        </row>
        <row r="579">
          <cell r="V579" t="str">
            <v>10514</v>
          </cell>
        </row>
        <row r="580">
          <cell r="V580" t="str">
            <v>10516</v>
          </cell>
        </row>
        <row r="581">
          <cell r="V581" t="str">
            <v>10517</v>
          </cell>
        </row>
        <row r="582">
          <cell r="V582" t="str">
            <v>10523</v>
          </cell>
        </row>
        <row r="583">
          <cell r="V583" t="str">
            <v>10528</v>
          </cell>
        </row>
        <row r="584">
          <cell r="V584" t="str">
            <v>10533</v>
          </cell>
        </row>
        <row r="585">
          <cell r="V585" t="str">
            <v>10535</v>
          </cell>
        </row>
        <row r="586">
          <cell r="V586" t="str">
            <v>10541</v>
          </cell>
        </row>
        <row r="587">
          <cell r="V587" t="str">
            <v>10541</v>
          </cell>
        </row>
        <row r="588">
          <cell r="V588" t="str">
            <v>10543</v>
          </cell>
        </row>
        <row r="589">
          <cell r="V589" t="str">
            <v>10545</v>
          </cell>
        </row>
        <row r="590">
          <cell r="V590" t="str">
            <v>10567</v>
          </cell>
        </row>
        <row r="591">
          <cell r="V591" t="str">
            <v>10570</v>
          </cell>
        </row>
        <row r="592">
          <cell r="V592" t="str">
            <v>10576</v>
          </cell>
        </row>
        <row r="593">
          <cell r="V593" t="str">
            <v>10579</v>
          </cell>
        </row>
        <row r="594">
          <cell r="V594" t="str">
            <v>10580</v>
          </cell>
        </row>
        <row r="595">
          <cell r="V595" t="str">
            <v>10583</v>
          </cell>
        </row>
        <row r="596">
          <cell r="V596" t="str">
            <v>10590</v>
          </cell>
        </row>
        <row r="597">
          <cell r="V597" t="str">
            <v>10594</v>
          </cell>
        </row>
        <row r="598">
          <cell r="V598" t="str">
            <v>10607</v>
          </cell>
        </row>
        <row r="599">
          <cell r="V599" t="str">
            <v>10804</v>
          </cell>
        </row>
        <row r="600">
          <cell r="V600" t="str">
            <v>10920</v>
          </cell>
        </row>
        <row r="601">
          <cell r="V601" t="str">
            <v>10924</v>
          </cell>
        </row>
        <row r="602">
          <cell r="V602" t="str">
            <v>10926</v>
          </cell>
        </row>
        <row r="603">
          <cell r="V603" t="str">
            <v>10954</v>
          </cell>
        </row>
        <row r="604">
          <cell r="V604" t="str">
            <v>10958</v>
          </cell>
        </row>
        <row r="605">
          <cell r="V605" t="str">
            <v>10962</v>
          </cell>
        </row>
        <row r="606">
          <cell r="V606" t="str">
            <v>10968</v>
          </cell>
        </row>
        <row r="607">
          <cell r="V607" t="str">
            <v>10975</v>
          </cell>
        </row>
        <row r="608">
          <cell r="V608" t="str">
            <v>10998</v>
          </cell>
        </row>
        <row r="609">
          <cell r="V609" t="str">
            <v>11005</v>
          </cell>
        </row>
        <row r="610">
          <cell r="V610" t="str">
            <v>11024</v>
          </cell>
        </row>
        <row r="611">
          <cell r="V611" t="str">
            <v>11030</v>
          </cell>
        </row>
        <row r="612">
          <cell r="V612" t="str">
            <v>11050</v>
          </cell>
        </row>
        <row r="613">
          <cell r="V613" t="str">
            <v>11102</v>
          </cell>
        </row>
        <row r="614">
          <cell r="V614" t="str">
            <v>11103</v>
          </cell>
        </row>
        <row r="615">
          <cell r="V615" t="str">
            <v>11104</v>
          </cell>
        </row>
        <row r="616">
          <cell r="V616" t="str">
            <v>11105</v>
          </cell>
        </row>
        <row r="617">
          <cell r="V617" t="str">
            <v>11109</v>
          </cell>
        </row>
        <row r="618">
          <cell r="V618" t="str">
            <v>11201</v>
          </cell>
        </row>
        <row r="619">
          <cell r="V619" t="str">
            <v>11205</v>
          </cell>
        </row>
        <row r="620">
          <cell r="V620" t="str">
            <v>11211</v>
          </cell>
        </row>
        <row r="621">
          <cell r="V621" t="str">
            <v>11215</v>
          </cell>
        </row>
        <row r="622">
          <cell r="V622" t="str">
            <v>11217</v>
          </cell>
        </row>
        <row r="623">
          <cell r="V623" t="str">
            <v>11222</v>
          </cell>
        </row>
        <row r="624">
          <cell r="V624" t="str">
            <v>11231</v>
          </cell>
        </row>
        <row r="625">
          <cell r="V625" t="str">
            <v>11234</v>
          </cell>
        </row>
        <row r="626">
          <cell r="V626" t="str">
            <v>11236</v>
          </cell>
        </row>
        <row r="627">
          <cell r="V627" t="str">
            <v>11238</v>
          </cell>
        </row>
        <row r="628">
          <cell r="V628" t="str">
            <v>11351</v>
          </cell>
        </row>
        <row r="629">
          <cell r="V629" t="str">
            <v>11354</v>
          </cell>
        </row>
        <row r="630">
          <cell r="V630" t="str">
            <v>11355</v>
          </cell>
        </row>
        <row r="631">
          <cell r="V631" t="str">
            <v>11356</v>
          </cell>
        </row>
        <row r="632">
          <cell r="V632" t="str">
            <v>11357</v>
          </cell>
        </row>
        <row r="633">
          <cell r="V633" t="str">
            <v>11358</v>
          </cell>
        </row>
        <row r="634">
          <cell r="V634" t="str">
            <v>11359</v>
          </cell>
        </row>
        <row r="635">
          <cell r="V635" t="str">
            <v>11360</v>
          </cell>
        </row>
        <row r="636">
          <cell r="V636" t="str">
            <v>11361</v>
          </cell>
        </row>
        <row r="637">
          <cell r="V637" t="str">
            <v>11362</v>
          </cell>
        </row>
        <row r="638">
          <cell r="V638" t="str">
            <v>11363</v>
          </cell>
        </row>
        <row r="639">
          <cell r="V639" t="str">
            <v>11364</v>
          </cell>
        </row>
        <row r="640">
          <cell r="V640" t="str">
            <v>11365</v>
          </cell>
        </row>
        <row r="641">
          <cell r="V641" t="str">
            <v>11366</v>
          </cell>
        </row>
        <row r="642">
          <cell r="V642" t="str">
            <v>11368</v>
          </cell>
        </row>
        <row r="643">
          <cell r="V643" t="str">
            <v>11369</v>
          </cell>
        </row>
        <row r="644">
          <cell r="V644" t="str">
            <v>11370</v>
          </cell>
        </row>
        <row r="645">
          <cell r="V645" t="str">
            <v>11371</v>
          </cell>
        </row>
        <row r="646">
          <cell r="V646" t="str">
            <v>11373</v>
          </cell>
        </row>
        <row r="647">
          <cell r="V647" t="str">
            <v>11374</v>
          </cell>
        </row>
        <row r="648">
          <cell r="V648" t="str">
            <v>11375</v>
          </cell>
        </row>
        <row r="649">
          <cell r="V649" t="str">
            <v>11377</v>
          </cell>
        </row>
        <row r="650">
          <cell r="V650" t="str">
            <v>11378</v>
          </cell>
        </row>
        <row r="651">
          <cell r="V651" t="str">
            <v>11379</v>
          </cell>
        </row>
        <row r="652">
          <cell r="V652" t="str">
            <v>11413</v>
          </cell>
        </row>
        <row r="653">
          <cell r="V653" t="str">
            <v>11414</v>
          </cell>
        </row>
        <row r="654">
          <cell r="V654" t="str">
            <v>11415</v>
          </cell>
        </row>
        <row r="655">
          <cell r="V655" t="str">
            <v>11416</v>
          </cell>
        </row>
        <row r="656">
          <cell r="V656" t="str">
            <v>11417</v>
          </cell>
        </row>
        <row r="657">
          <cell r="V657" t="str">
            <v>11419</v>
          </cell>
        </row>
        <row r="658">
          <cell r="V658" t="str">
            <v>11420</v>
          </cell>
        </row>
        <row r="659">
          <cell r="V659" t="str">
            <v>11421</v>
          </cell>
        </row>
        <row r="660">
          <cell r="V660" t="str">
            <v>11422</v>
          </cell>
        </row>
        <row r="661">
          <cell r="V661" t="str">
            <v>11424</v>
          </cell>
        </row>
        <row r="662">
          <cell r="V662" t="str">
            <v>11426</v>
          </cell>
        </row>
        <row r="663">
          <cell r="V663" t="str">
            <v>11428</v>
          </cell>
        </row>
        <row r="664">
          <cell r="V664" t="str">
            <v>11429</v>
          </cell>
        </row>
        <row r="665">
          <cell r="V665" t="str">
            <v>11430</v>
          </cell>
        </row>
        <row r="666">
          <cell r="V666" t="str">
            <v>11436</v>
          </cell>
        </row>
        <row r="667">
          <cell r="V667" t="str">
            <v>11451</v>
          </cell>
        </row>
        <row r="668">
          <cell r="V668" t="str">
            <v>11509</v>
          </cell>
        </row>
        <row r="669">
          <cell r="V669" t="str">
            <v>11510</v>
          </cell>
        </row>
        <row r="670">
          <cell r="V670" t="str">
            <v>11518</v>
          </cell>
        </row>
        <row r="671">
          <cell r="V671" t="str">
            <v>11542</v>
          </cell>
        </row>
        <row r="672">
          <cell r="V672" t="str">
            <v>11545</v>
          </cell>
        </row>
        <row r="673">
          <cell r="V673" t="str">
            <v>11548</v>
          </cell>
        </row>
        <row r="674">
          <cell r="V674" t="str">
            <v>11549</v>
          </cell>
        </row>
        <row r="675">
          <cell r="V675" t="str">
            <v>11552</v>
          </cell>
        </row>
        <row r="676">
          <cell r="V676" t="str">
            <v>11553</v>
          </cell>
        </row>
        <row r="677">
          <cell r="V677" t="str">
            <v>11554</v>
          </cell>
        </row>
        <row r="678">
          <cell r="V678" t="str">
            <v>11556</v>
          </cell>
        </row>
        <row r="679">
          <cell r="V679" t="str">
            <v>11557</v>
          </cell>
        </row>
        <row r="680">
          <cell r="V680" t="str">
            <v>11558</v>
          </cell>
        </row>
        <row r="681">
          <cell r="V681" t="str">
            <v>11561</v>
          </cell>
        </row>
        <row r="682">
          <cell r="V682" t="str">
            <v>11566</v>
          </cell>
        </row>
        <row r="683">
          <cell r="V683" t="str">
            <v>11575</v>
          </cell>
        </row>
        <row r="684">
          <cell r="V684" t="str">
            <v>11577</v>
          </cell>
        </row>
        <row r="685">
          <cell r="V685" t="str">
            <v>11579</v>
          </cell>
        </row>
        <row r="686">
          <cell r="V686" t="str">
            <v>11581</v>
          </cell>
        </row>
        <row r="687">
          <cell r="V687" t="str">
            <v>11590</v>
          </cell>
        </row>
        <row r="688">
          <cell r="V688" t="str">
            <v>11702</v>
          </cell>
        </row>
        <row r="689">
          <cell r="V689" t="str">
            <v>11703</v>
          </cell>
        </row>
        <row r="690">
          <cell r="V690" t="str">
            <v>11709</v>
          </cell>
        </row>
        <row r="691">
          <cell r="V691" t="str">
            <v>11710</v>
          </cell>
        </row>
        <row r="692">
          <cell r="V692" t="str">
            <v>11715</v>
          </cell>
        </row>
        <row r="693">
          <cell r="V693" t="str">
            <v>11720</v>
          </cell>
        </row>
        <row r="694">
          <cell r="V694" t="str">
            <v>11721</v>
          </cell>
        </row>
        <row r="695">
          <cell r="V695" t="str">
            <v>11722</v>
          </cell>
        </row>
        <row r="696">
          <cell r="V696" t="str">
            <v>11725</v>
          </cell>
        </row>
        <row r="697">
          <cell r="V697" t="str">
            <v>11730</v>
          </cell>
        </row>
        <row r="698">
          <cell r="V698" t="str">
            <v>11738</v>
          </cell>
        </row>
        <row r="699">
          <cell r="V699" t="str">
            <v>11741</v>
          </cell>
        </row>
        <row r="700">
          <cell r="V700" t="str">
            <v>11742</v>
          </cell>
        </row>
        <row r="701">
          <cell r="V701" t="str">
            <v>11743</v>
          </cell>
        </row>
        <row r="702">
          <cell r="V702" t="str">
            <v>11749</v>
          </cell>
        </row>
        <row r="703">
          <cell r="V703" t="str">
            <v>11751</v>
          </cell>
        </row>
        <row r="704">
          <cell r="V704" t="str">
            <v>11752</v>
          </cell>
        </row>
        <row r="705">
          <cell r="V705" t="str">
            <v>11753</v>
          </cell>
        </row>
        <row r="706">
          <cell r="V706" t="str">
            <v>11755</v>
          </cell>
        </row>
        <row r="707">
          <cell r="V707" t="str">
            <v>11756</v>
          </cell>
        </row>
        <row r="708">
          <cell r="V708" t="str">
            <v>11763</v>
          </cell>
        </row>
        <row r="709">
          <cell r="V709" t="str">
            <v>11769</v>
          </cell>
        </row>
        <row r="710">
          <cell r="V710" t="str">
            <v>11771</v>
          </cell>
        </row>
        <row r="711">
          <cell r="V711" t="str">
            <v>11776</v>
          </cell>
        </row>
        <row r="712">
          <cell r="V712" t="str">
            <v>11777</v>
          </cell>
        </row>
        <row r="713">
          <cell r="V713" t="str">
            <v>11782</v>
          </cell>
        </row>
        <row r="714">
          <cell r="V714" t="str">
            <v>11783</v>
          </cell>
        </row>
        <row r="715">
          <cell r="V715" t="str">
            <v>11786</v>
          </cell>
        </row>
        <row r="716">
          <cell r="V716" t="str">
            <v>11787</v>
          </cell>
        </row>
        <row r="717">
          <cell r="V717" t="str">
            <v>11788</v>
          </cell>
        </row>
        <row r="718">
          <cell r="V718" t="str">
            <v>11793</v>
          </cell>
        </row>
        <row r="719">
          <cell r="V719" t="str">
            <v>11794</v>
          </cell>
        </row>
        <row r="720">
          <cell r="V720" t="str">
            <v>11796</v>
          </cell>
        </row>
        <row r="721">
          <cell r="V721" t="str">
            <v>11932</v>
          </cell>
        </row>
        <row r="722">
          <cell r="V722" t="str">
            <v>11933</v>
          </cell>
        </row>
        <row r="723">
          <cell r="V723" t="str">
            <v>11934</v>
          </cell>
        </row>
        <row r="724">
          <cell r="V724" t="str">
            <v>11937</v>
          </cell>
        </row>
        <row r="725">
          <cell r="V725" t="str">
            <v>11939</v>
          </cell>
        </row>
        <row r="726">
          <cell r="V726" t="str">
            <v>11940</v>
          </cell>
        </row>
        <row r="727">
          <cell r="V727" t="str">
            <v>11942</v>
          </cell>
        </row>
        <row r="728">
          <cell r="V728" t="str">
            <v>11946</v>
          </cell>
        </row>
        <row r="729">
          <cell r="V729" t="str">
            <v>11951</v>
          </cell>
        </row>
        <row r="730">
          <cell r="V730" t="str">
            <v>11953</v>
          </cell>
        </row>
        <row r="731">
          <cell r="V731" t="str">
            <v>11957</v>
          </cell>
        </row>
        <row r="732">
          <cell r="V732" t="str">
            <v>11959</v>
          </cell>
        </row>
        <row r="733">
          <cell r="V733" t="str">
            <v>11963</v>
          </cell>
        </row>
        <row r="734">
          <cell r="V734" t="str">
            <v>11967</v>
          </cell>
        </row>
        <row r="735">
          <cell r="V735" t="str">
            <v>11968</v>
          </cell>
        </row>
        <row r="736">
          <cell r="V736" t="str">
            <v>11973</v>
          </cell>
        </row>
        <row r="737">
          <cell r="V737" t="str">
            <v>11977</v>
          </cell>
        </row>
        <row r="738">
          <cell r="V738" t="str">
            <v>11978</v>
          </cell>
        </row>
        <row r="739">
          <cell r="V739" t="str">
            <v>11980</v>
          </cell>
        </row>
        <row r="740">
          <cell r="V740" t="str">
            <v>12057</v>
          </cell>
        </row>
        <row r="741">
          <cell r="V741" t="str">
            <v>12154</v>
          </cell>
        </row>
        <row r="742">
          <cell r="V742" t="str">
            <v>12432</v>
          </cell>
        </row>
        <row r="743">
          <cell r="V743" t="str">
            <v>12440</v>
          </cell>
        </row>
        <row r="744">
          <cell r="V744" t="str">
            <v>12458</v>
          </cell>
        </row>
        <row r="745">
          <cell r="V745" t="str">
            <v>12472</v>
          </cell>
        </row>
        <row r="746">
          <cell r="V746" t="str">
            <v>12481</v>
          </cell>
        </row>
        <row r="747">
          <cell r="V747" t="str">
            <v>12487</v>
          </cell>
        </row>
        <row r="748">
          <cell r="V748" t="str">
            <v>12491</v>
          </cell>
        </row>
        <row r="749">
          <cell r="V749" t="str">
            <v>12498</v>
          </cell>
        </row>
        <row r="750">
          <cell r="V750" t="str">
            <v>12524</v>
          </cell>
        </row>
        <row r="751">
          <cell r="V751" t="str">
            <v>12533</v>
          </cell>
        </row>
        <row r="752">
          <cell r="V752" t="str">
            <v>12563</v>
          </cell>
        </row>
        <row r="753">
          <cell r="V753" t="str">
            <v>12578</v>
          </cell>
        </row>
        <row r="754">
          <cell r="V754" t="str">
            <v>12585</v>
          </cell>
        </row>
        <row r="755">
          <cell r="V755" t="str">
            <v>12589</v>
          </cell>
        </row>
        <row r="756">
          <cell r="V756" t="str">
            <v>12729</v>
          </cell>
        </row>
        <row r="757">
          <cell r="V757" t="str">
            <v>12804</v>
          </cell>
        </row>
        <row r="758">
          <cell r="V758" t="str">
            <v>12819</v>
          </cell>
        </row>
        <row r="759">
          <cell r="V759" t="str">
            <v>12824</v>
          </cell>
        </row>
        <row r="760">
          <cell r="V760" t="str">
            <v>12827</v>
          </cell>
        </row>
        <row r="761">
          <cell r="V761" t="str">
            <v>12834</v>
          </cell>
        </row>
        <row r="762">
          <cell r="V762" t="str">
            <v>12837</v>
          </cell>
        </row>
        <row r="763">
          <cell r="V763" t="str">
            <v>12838</v>
          </cell>
        </row>
        <row r="764">
          <cell r="V764" t="str">
            <v>12843</v>
          </cell>
        </row>
        <row r="765">
          <cell r="V765" t="str">
            <v>12844</v>
          </cell>
        </row>
        <row r="766">
          <cell r="V766" t="str">
            <v>12846</v>
          </cell>
        </row>
        <row r="767">
          <cell r="V767" t="str">
            <v>12853</v>
          </cell>
        </row>
        <row r="768">
          <cell r="V768" t="str">
            <v>12861</v>
          </cell>
        </row>
        <row r="769">
          <cell r="V769" t="str">
            <v>13042</v>
          </cell>
        </row>
        <row r="770">
          <cell r="V770" t="str">
            <v>13044</v>
          </cell>
        </row>
        <row r="771">
          <cell r="V771" t="str">
            <v>13092</v>
          </cell>
        </row>
        <row r="772">
          <cell r="V772" t="str">
            <v>13102</v>
          </cell>
        </row>
        <row r="773">
          <cell r="V773" t="str">
            <v>13111</v>
          </cell>
        </row>
        <row r="774">
          <cell r="V774" t="str">
            <v>13318</v>
          </cell>
        </row>
        <row r="775">
          <cell r="V775" t="str">
            <v>13418</v>
          </cell>
        </row>
        <row r="776">
          <cell r="V776" t="str">
            <v>13470</v>
          </cell>
        </row>
        <row r="777">
          <cell r="V777" t="str">
            <v>14534</v>
          </cell>
        </row>
        <row r="778">
          <cell r="V778" t="str">
            <v>14586</v>
          </cell>
        </row>
        <row r="779">
          <cell r="V779" t="str">
            <v>14871</v>
          </cell>
        </row>
        <row r="780">
          <cell r="V780" t="str">
            <v>15015</v>
          </cell>
        </row>
        <row r="781">
          <cell r="V781" t="str">
            <v>15042</v>
          </cell>
        </row>
        <row r="782">
          <cell r="V782" t="str">
            <v>15087</v>
          </cell>
        </row>
        <row r="783">
          <cell r="V783" t="str">
            <v>15142</v>
          </cell>
        </row>
        <row r="784">
          <cell r="V784" t="str">
            <v>15222</v>
          </cell>
        </row>
        <row r="785">
          <cell r="V785" t="str">
            <v>15241</v>
          </cell>
        </row>
        <row r="786">
          <cell r="V786" t="str">
            <v>15243</v>
          </cell>
        </row>
        <row r="787">
          <cell r="V787" t="str">
            <v>16027</v>
          </cell>
        </row>
        <row r="788">
          <cell r="V788" t="str">
            <v>16046</v>
          </cell>
        </row>
        <row r="789">
          <cell r="V789" t="str">
            <v>16066</v>
          </cell>
        </row>
        <row r="790">
          <cell r="V790" t="str">
            <v>17352</v>
          </cell>
        </row>
        <row r="791">
          <cell r="V791" t="str">
            <v>17535</v>
          </cell>
        </row>
        <row r="792">
          <cell r="V792" t="str">
            <v>18031</v>
          </cell>
        </row>
        <row r="793">
          <cell r="V793" t="str">
            <v>18053</v>
          </cell>
        </row>
        <row r="794">
          <cell r="V794" t="str">
            <v>18062</v>
          </cell>
        </row>
        <row r="795">
          <cell r="V795" t="str">
            <v>18062</v>
          </cell>
        </row>
        <row r="796">
          <cell r="V796" t="str">
            <v>18070</v>
          </cell>
        </row>
        <row r="797">
          <cell r="V797" t="str">
            <v>18077</v>
          </cell>
        </row>
        <row r="798">
          <cell r="V798" t="str">
            <v>18086</v>
          </cell>
        </row>
        <row r="799">
          <cell r="V799" t="str">
            <v>18092</v>
          </cell>
        </row>
        <row r="800">
          <cell r="V800" t="str">
            <v>18092</v>
          </cell>
        </row>
        <row r="801">
          <cell r="V801" t="str">
            <v>18106</v>
          </cell>
        </row>
        <row r="802">
          <cell r="V802" t="str">
            <v>18210</v>
          </cell>
        </row>
        <row r="803">
          <cell r="V803" t="str">
            <v>18324</v>
          </cell>
        </row>
        <row r="804">
          <cell r="V804" t="str">
            <v>18328</v>
          </cell>
        </row>
        <row r="805">
          <cell r="V805" t="str">
            <v>18337</v>
          </cell>
        </row>
        <row r="806">
          <cell r="V806" t="str">
            <v>18340</v>
          </cell>
        </row>
        <row r="807">
          <cell r="V807" t="str">
            <v>18371</v>
          </cell>
        </row>
        <row r="808">
          <cell r="V808" t="str">
            <v>18457</v>
          </cell>
        </row>
        <row r="809">
          <cell r="V809" t="str">
            <v>18460</v>
          </cell>
        </row>
        <row r="810">
          <cell r="V810" t="str">
            <v>18464</v>
          </cell>
        </row>
        <row r="811">
          <cell r="V811" t="str">
            <v>18624</v>
          </cell>
        </row>
        <row r="812">
          <cell r="V812" t="str">
            <v>18902</v>
          </cell>
        </row>
        <row r="813">
          <cell r="V813" t="str">
            <v>18914</v>
          </cell>
        </row>
        <row r="814">
          <cell r="V814" t="str">
            <v>18915</v>
          </cell>
        </row>
        <row r="815">
          <cell r="V815" t="str">
            <v>18925</v>
          </cell>
        </row>
        <row r="816">
          <cell r="V816" t="str">
            <v>18929</v>
          </cell>
        </row>
        <row r="817">
          <cell r="V817" t="str">
            <v>18938</v>
          </cell>
        </row>
        <row r="818">
          <cell r="V818" t="str">
            <v>18940</v>
          </cell>
        </row>
        <row r="819">
          <cell r="V819" t="str">
            <v>18947</v>
          </cell>
        </row>
        <row r="820">
          <cell r="V820" t="str">
            <v>18980</v>
          </cell>
        </row>
        <row r="821">
          <cell r="V821" t="str">
            <v>19004</v>
          </cell>
        </row>
        <row r="822">
          <cell r="V822" t="str">
            <v>19009</v>
          </cell>
        </row>
        <row r="823">
          <cell r="V823" t="str">
            <v>19010</v>
          </cell>
        </row>
        <row r="824">
          <cell r="V824" t="str">
            <v>19031</v>
          </cell>
        </row>
        <row r="825">
          <cell r="V825" t="str">
            <v>19034</v>
          </cell>
        </row>
        <row r="826">
          <cell r="V826" t="str">
            <v>19035</v>
          </cell>
        </row>
        <row r="827">
          <cell r="V827" t="str">
            <v>19041</v>
          </cell>
        </row>
        <row r="828">
          <cell r="V828" t="str">
            <v>19066</v>
          </cell>
        </row>
        <row r="829">
          <cell r="V829" t="str">
            <v>19086</v>
          </cell>
        </row>
        <row r="830">
          <cell r="V830" t="str">
            <v>19087</v>
          </cell>
        </row>
        <row r="831">
          <cell r="V831" t="str">
            <v>19095</v>
          </cell>
        </row>
        <row r="832">
          <cell r="V832" t="str">
            <v>19096</v>
          </cell>
        </row>
        <row r="833">
          <cell r="V833" t="str">
            <v>19102</v>
          </cell>
        </row>
        <row r="834">
          <cell r="V834" t="str">
            <v>19106</v>
          </cell>
        </row>
        <row r="835">
          <cell r="V835" t="str">
            <v>19312</v>
          </cell>
        </row>
        <row r="836">
          <cell r="V836" t="str">
            <v>19317</v>
          </cell>
        </row>
        <row r="837">
          <cell r="V837" t="str">
            <v>19333</v>
          </cell>
        </row>
        <row r="838">
          <cell r="V838" t="str">
            <v>19341</v>
          </cell>
        </row>
        <row r="839">
          <cell r="V839" t="str">
            <v>19342</v>
          </cell>
        </row>
        <row r="840">
          <cell r="V840" t="str">
            <v>19355</v>
          </cell>
        </row>
        <row r="841">
          <cell r="V841" t="str">
            <v>19372</v>
          </cell>
        </row>
        <row r="842">
          <cell r="V842" t="str">
            <v>19374</v>
          </cell>
        </row>
        <row r="843">
          <cell r="V843" t="str">
            <v>19422</v>
          </cell>
        </row>
        <row r="844">
          <cell r="V844" t="str">
            <v>19444</v>
          </cell>
        </row>
        <row r="845">
          <cell r="V845" t="str">
            <v>19701</v>
          </cell>
        </row>
        <row r="846">
          <cell r="V846" t="str">
            <v>19707</v>
          </cell>
        </row>
        <row r="847">
          <cell r="V847" t="str">
            <v>19730</v>
          </cell>
        </row>
        <row r="848">
          <cell r="V848" t="str">
            <v>19734</v>
          </cell>
        </row>
        <row r="849">
          <cell r="V849" t="str">
            <v>19803</v>
          </cell>
        </row>
        <row r="850">
          <cell r="V850" t="str">
            <v>19946</v>
          </cell>
        </row>
        <row r="851">
          <cell r="V851" t="str">
            <v>20105</v>
          </cell>
        </row>
        <row r="852">
          <cell r="V852" t="str">
            <v>20112</v>
          </cell>
        </row>
        <row r="853">
          <cell r="V853" t="str">
            <v>20124</v>
          </cell>
        </row>
        <row r="854">
          <cell r="V854" t="str">
            <v>20135</v>
          </cell>
        </row>
        <row r="855">
          <cell r="V855" t="str">
            <v>20135</v>
          </cell>
        </row>
        <row r="856">
          <cell r="V856" t="str">
            <v>20136</v>
          </cell>
        </row>
        <row r="857">
          <cell r="V857" t="str">
            <v>20141</v>
          </cell>
        </row>
        <row r="858">
          <cell r="V858" t="str">
            <v>20148</v>
          </cell>
        </row>
        <row r="859">
          <cell r="V859" t="str">
            <v>20152</v>
          </cell>
        </row>
        <row r="860">
          <cell r="V860" t="str">
            <v>20155</v>
          </cell>
        </row>
        <row r="861">
          <cell r="V861" t="str">
            <v>20165</v>
          </cell>
        </row>
        <row r="862">
          <cell r="V862" t="str">
            <v>20170</v>
          </cell>
        </row>
        <row r="863">
          <cell r="V863" t="str">
            <v>20171</v>
          </cell>
        </row>
        <row r="864">
          <cell r="V864" t="str">
            <v>20194</v>
          </cell>
        </row>
        <row r="865">
          <cell r="V865" t="str">
            <v>20607</v>
          </cell>
        </row>
        <row r="866">
          <cell r="V866" t="str">
            <v>20688</v>
          </cell>
        </row>
        <row r="867">
          <cell r="V867" t="str">
            <v>20695</v>
          </cell>
        </row>
        <row r="868">
          <cell r="V868" t="str">
            <v>20701</v>
          </cell>
        </row>
        <row r="869">
          <cell r="V869" t="str">
            <v>20714</v>
          </cell>
        </row>
        <row r="870">
          <cell r="V870" t="str">
            <v>20716</v>
          </cell>
        </row>
        <row r="871">
          <cell r="V871" t="str">
            <v>20720</v>
          </cell>
        </row>
        <row r="872">
          <cell r="V872" t="str">
            <v>20723</v>
          </cell>
        </row>
        <row r="873">
          <cell r="V873" t="str">
            <v>20724</v>
          </cell>
        </row>
        <row r="874">
          <cell r="V874" t="str">
            <v>20733</v>
          </cell>
        </row>
        <row r="875">
          <cell r="V875" t="str">
            <v>20735</v>
          </cell>
        </row>
        <row r="876">
          <cell r="V876" t="str">
            <v>20736</v>
          </cell>
        </row>
        <row r="877">
          <cell r="V877" t="str">
            <v>20751</v>
          </cell>
        </row>
        <row r="878">
          <cell r="V878" t="str">
            <v>20754</v>
          </cell>
        </row>
        <row r="879">
          <cell r="V879" t="str">
            <v>20755</v>
          </cell>
        </row>
        <row r="880">
          <cell r="V880" t="str">
            <v>20758</v>
          </cell>
        </row>
        <row r="881">
          <cell r="V881" t="str">
            <v>20759</v>
          </cell>
        </row>
        <row r="882">
          <cell r="V882" t="str">
            <v>20762</v>
          </cell>
        </row>
        <row r="883">
          <cell r="V883" t="str">
            <v>20764</v>
          </cell>
        </row>
        <row r="884">
          <cell r="V884" t="str">
            <v>20765</v>
          </cell>
        </row>
        <row r="885">
          <cell r="V885" t="str">
            <v>20776</v>
          </cell>
        </row>
        <row r="886">
          <cell r="V886" t="str">
            <v>20777</v>
          </cell>
        </row>
        <row r="887">
          <cell r="V887" t="str">
            <v>20794</v>
          </cell>
        </row>
        <row r="888">
          <cell r="V888" t="str">
            <v>20814</v>
          </cell>
        </row>
        <row r="889">
          <cell r="V889" t="str">
            <v>20815</v>
          </cell>
        </row>
        <row r="890">
          <cell r="V890" t="str">
            <v>20816</v>
          </cell>
        </row>
        <row r="891">
          <cell r="V891" t="str">
            <v>20818</v>
          </cell>
        </row>
        <row r="892">
          <cell r="V892" t="str">
            <v>20833</v>
          </cell>
        </row>
        <row r="893">
          <cell r="V893" t="str">
            <v>20850</v>
          </cell>
        </row>
        <row r="894">
          <cell r="V894" t="str">
            <v>20855</v>
          </cell>
        </row>
        <row r="895">
          <cell r="V895" t="str">
            <v>20866</v>
          </cell>
        </row>
        <row r="896">
          <cell r="V896" t="str">
            <v>20871</v>
          </cell>
        </row>
        <row r="897">
          <cell r="V897" t="str">
            <v>20880</v>
          </cell>
        </row>
        <row r="898">
          <cell r="V898" t="str">
            <v>20882</v>
          </cell>
        </row>
        <row r="899">
          <cell r="V899" t="str">
            <v>21005</v>
          </cell>
        </row>
        <row r="900">
          <cell r="V900" t="str">
            <v>21012</v>
          </cell>
        </row>
        <row r="901">
          <cell r="V901" t="str">
            <v>21029</v>
          </cell>
        </row>
        <row r="902">
          <cell r="V902" t="str">
            <v>21032</v>
          </cell>
        </row>
        <row r="903">
          <cell r="V903" t="str">
            <v>21035</v>
          </cell>
        </row>
        <row r="904">
          <cell r="V904" t="str">
            <v>21036</v>
          </cell>
        </row>
        <row r="905">
          <cell r="V905" t="str">
            <v>21037</v>
          </cell>
        </row>
        <row r="906">
          <cell r="V906" t="str">
            <v>21042</v>
          </cell>
        </row>
        <row r="907">
          <cell r="V907" t="str">
            <v>21044</v>
          </cell>
        </row>
        <row r="908">
          <cell r="V908" t="str">
            <v>21045</v>
          </cell>
        </row>
        <row r="909">
          <cell r="V909" t="str">
            <v>21046</v>
          </cell>
        </row>
        <row r="910">
          <cell r="V910" t="str">
            <v>21047</v>
          </cell>
        </row>
        <row r="911">
          <cell r="V911" t="str">
            <v>21048</v>
          </cell>
        </row>
        <row r="912">
          <cell r="V912" t="str">
            <v>21053</v>
          </cell>
        </row>
        <row r="913">
          <cell r="V913" t="str">
            <v>21054</v>
          </cell>
        </row>
        <row r="914">
          <cell r="V914" t="str">
            <v>21056</v>
          </cell>
        </row>
        <row r="915">
          <cell r="V915" t="str">
            <v>21075</v>
          </cell>
        </row>
        <row r="916">
          <cell r="V916" t="str">
            <v>21076</v>
          </cell>
        </row>
        <row r="917">
          <cell r="V917" t="str">
            <v>21077</v>
          </cell>
        </row>
        <row r="918">
          <cell r="V918" t="str">
            <v>21108</v>
          </cell>
        </row>
        <row r="919">
          <cell r="V919" t="str">
            <v>21111</v>
          </cell>
        </row>
        <row r="920">
          <cell r="V920" t="str">
            <v>21113</v>
          </cell>
        </row>
        <row r="921">
          <cell r="V921" t="str">
            <v>21114</v>
          </cell>
        </row>
        <row r="922">
          <cell r="V922" t="str">
            <v>21122</v>
          </cell>
        </row>
        <row r="923">
          <cell r="V923" t="str">
            <v>21140</v>
          </cell>
        </row>
        <row r="924">
          <cell r="V924" t="str">
            <v>21146</v>
          </cell>
        </row>
        <row r="925">
          <cell r="V925" t="str">
            <v>21153</v>
          </cell>
        </row>
        <row r="926">
          <cell r="V926" t="str">
            <v>21240</v>
          </cell>
        </row>
        <row r="927">
          <cell r="V927" t="str">
            <v>21401</v>
          </cell>
        </row>
        <row r="928">
          <cell r="V928" t="str">
            <v>21402</v>
          </cell>
        </row>
        <row r="929">
          <cell r="V929" t="str">
            <v>21403</v>
          </cell>
        </row>
        <row r="930">
          <cell r="V930" t="str">
            <v>21405</v>
          </cell>
        </row>
        <row r="931">
          <cell r="V931" t="str">
            <v>21409</v>
          </cell>
        </row>
        <row r="932">
          <cell r="V932" t="str">
            <v>21619</v>
          </cell>
        </row>
        <row r="933">
          <cell r="V933" t="str">
            <v>21666</v>
          </cell>
        </row>
        <row r="934">
          <cell r="V934" t="str">
            <v>21710</v>
          </cell>
        </row>
        <row r="935">
          <cell r="V935" t="str">
            <v>21723</v>
          </cell>
        </row>
        <row r="936">
          <cell r="V936" t="str">
            <v>21737</v>
          </cell>
        </row>
        <row r="937">
          <cell r="V937" t="str">
            <v>21738</v>
          </cell>
        </row>
        <row r="938">
          <cell r="V938" t="str">
            <v>21774</v>
          </cell>
        </row>
        <row r="939">
          <cell r="V939" t="str">
            <v>21794</v>
          </cell>
        </row>
        <row r="940">
          <cell r="V940" t="str">
            <v>21871</v>
          </cell>
        </row>
        <row r="941">
          <cell r="V941" t="str">
            <v>21917</v>
          </cell>
        </row>
        <row r="942">
          <cell r="V942" t="str">
            <v>21919</v>
          </cell>
        </row>
        <row r="943">
          <cell r="V943" t="str">
            <v>22015</v>
          </cell>
        </row>
        <row r="944">
          <cell r="V944" t="str">
            <v>22025</v>
          </cell>
        </row>
        <row r="945">
          <cell r="V945" t="str">
            <v>22030</v>
          </cell>
        </row>
        <row r="946">
          <cell r="V946" t="str">
            <v>22032</v>
          </cell>
        </row>
        <row r="947">
          <cell r="V947" t="str">
            <v>22102</v>
          </cell>
        </row>
        <row r="948">
          <cell r="V948" t="str">
            <v>22124</v>
          </cell>
        </row>
        <row r="949">
          <cell r="V949" t="str">
            <v>22152</v>
          </cell>
        </row>
        <row r="950">
          <cell r="V950" t="str">
            <v>22153</v>
          </cell>
        </row>
        <row r="951">
          <cell r="V951" t="str">
            <v>22180</v>
          </cell>
        </row>
        <row r="952">
          <cell r="V952" t="str">
            <v>22181</v>
          </cell>
        </row>
        <row r="953">
          <cell r="V953" t="str">
            <v>22201</v>
          </cell>
        </row>
        <row r="954">
          <cell r="V954" t="str">
            <v>22202</v>
          </cell>
        </row>
        <row r="955">
          <cell r="V955" t="str">
            <v>22203</v>
          </cell>
        </row>
        <row r="956">
          <cell r="V956" t="str">
            <v>22310</v>
          </cell>
        </row>
        <row r="957">
          <cell r="V957" t="str">
            <v>22315</v>
          </cell>
        </row>
        <row r="958">
          <cell r="V958" t="str">
            <v>22508</v>
          </cell>
        </row>
        <row r="959">
          <cell r="V959" t="str">
            <v>22625</v>
          </cell>
        </row>
        <row r="960">
          <cell r="V960" t="str">
            <v>22642</v>
          </cell>
        </row>
        <row r="961">
          <cell r="V961" t="str">
            <v>22642</v>
          </cell>
        </row>
        <row r="962">
          <cell r="V962" t="str">
            <v>22840</v>
          </cell>
        </row>
        <row r="963">
          <cell r="V963" t="str">
            <v>22947</v>
          </cell>
        </row>
        <row r="964">
          <cell r="V964" t="str">
            <v>23039</v>
          </cell>
        </row>
        <row r="965">
          <cell r="V965" t="str">
            <v>23089</v>
          </cell>
        </row>
        <row r="966">
          <cell r="V966" t="str">
            <v>23322</v>
          </cell>
        </row>
        <row r="967">
          <cell r="V967" t="str">
            <v>23435</v>
          </cell>
        </row>
        <row r="968">
          <cell r="V968" t="str">
            <v>23436</v>
          </cell>
        </row>
        <row r="969">
          <cell r="V969" t="str">
            <v>23452</v>
          </cell>
        </row>
        <row r="970">
          <cell r="V970" t="str">
            <v>23453</v>
          </cell>
        </row>
        <row r="971">
          <cell r="V971" t="str">
            <v>23454</v>
          </cell>
        </row>
        <row r="972">
          <cell r="V972" t="str">
            <v>23455</v>
          </cell>
        </row>
        <row r="973">
          <cell r="V973" t="str">
            <v>23456</v>
          </cell>
        </row>
        <row r="974">
          <cell r="V974" t="str">
            <v>23459</v>
          </cell>
        </row>
        <row r="975">
          <cell r="V975" t="str">
            <v>23460</v>
          </cell>
        </row>
        <row r="976">
          <cell r="V976" t="str">
            <v>23461</v>
          </cell>
        </row>
        <row r="977">
          <cell r="V977" t="str">
            <v>23462</v>
          </cell>
        </row>
        <row r="978">
          <cell r="V978" t="str">
            <v>23464</v>
          </cell>
        </row>
        <row r="979">
          <cell r="V979" t="str">
            <v>23511</v>
          </cell>
        </row>
        <row r="980">
          <cell r="V980" t="str">
            <v>23551</v>
          </cell>
        </row>
        <row r="981">
          <cell r="V981" t="str">
            <v>23604</v>
          </cell>
        </row>
        <row r="982">
          <cell r="V982" t="str">
            <v>23662</v>
          </cell>
        </row>
        <row r="983">
          <cell r="V983" t="str">
            <v>23665</v>
          </cell>
        </row>
        <row r="984">
          <cell r="V984" t="str">
            <v>23691</v>
          </cell>
        </row>
        <row r="985">
          <cell r="V985" t="str">
            <v>23692</v>
          </cell>
        </row>
        <row r="986">
          <cell r="V986" t="str">
            <v>23693</v>
          </cell>
        </row>
        <row r="987">
          <cell r="V987" t="str">
            <v>23696</v>
          </cell>
        </row>
        <row r="988">
          <cell r="V988" t="str">
            <v>23801</v>
          </cell>
        </row>
        <row r="989">
          <cell r="V989" t="str">
            <v>23838</v>
          </cell>
        </row>
        <row r="990">
          <cell r="V990" t="str">
            <v>23842</v>
          </cell>
        </row>
        <row r="991">
          <cell r="V991" t="str">
            <v>24070</v>
          </cell>
        </row>
        <row r="992">
          <cell r="V992" t="str">
            <v>24070</v>
          </cell>
        </row>
        <row r="993">
          <cell r="V993" t="str">
            <v>24083</v>
          </cell>
        </row>
        <row r="994">
          <cell r="V994" t="str">
            <v>24085</v>
          </cell>
        </row>
        <row r="995">
          <cell r="V995" t="str">
            <v>24137</v>
          </cell>
        </row>
        <row r="996">
          <cell r="V996" t="str">
            <v>24137</v>
          </cell>
        </row>
        <row r="997">
          <cell r="V997" t="str">
            <v>25193</v>
          </cell>
        </row>
        <row r="998">
          <cell r="V998" t="str">
            <v>25510</v>
          </cell>
        </row>
        <row r="999">
          <cell r="V999" t="str">
            <v>25510</v>
          </cell>
        </row>
        <row r="1000">
          <cell r="V1000" t="str">
            <v>25559</v>
          </cell>
        </row>
        <row r="1001">
          <cell r="V1001" t="str">
            <v>27235</v>
          </cell>
        </row>
        <row r="1002">
          <cell r="V1002" t="str">
            <v>27712</v>
          </cell>
        </row>
        <row r="1003">
          <cell r="V1003" t="str">
            <v>27819</v>
          </cell>
        </row>
        <row r="1004">
          <cell r="V1004" t="str">
            <v>27939</v>
          </cell>
        </row>
        <row r="1005">
          <cell r="V1005" t="str">
            <v>27941</v>
          </cell>
        </row>
        <row r="1006">
          <cell r="V1006" t="str">
            <v>28007</v>
          </cell>
        </row>
        <row r="1007">
          <cell r="V1007" t="str">
            <v>28031</v>
          </cell>
        </row>
        <row r="1008">
          <cell r="V1008" t="str">
            <v>28307</v>
          </cell>
        </row>
        <row r="1009">
          <cell r="V1009" t="str">
            <v>28314</v>
          </cell>
        </row>
        <row r="1010">
          <cell r="V1010" t="str">
            <v>28409</v>
          </cell>
        </row>
        <row r="1011">
          <cell r="V1011" t="str">
            <v>28411</v>
          </cell>
        </row>
        <row r="1012">
          <cell r="V1012" t="str">
            <v>28411</v>
          </cell>
        </row>
        <row r="1013">
          <cell r="V1013" t="str">
            <v>28428</v>
          </cell>
        </row>
        <row r="1014">
          <cell r="V1014" t="str">
            <v>28445</v>
          </cell>
        </row>
        <row r="1015">
          <cell r="V1015" t="str">
            <v>28460</v>
          </cell>
        </row>
        <row r="1016">
          <cell r="V1016" t="str">
            <v>28480</v>
          </cell>
        </row>
        <row r="1017">
          <cell r="V1017" t="str">
            <v>28547</v>
          </cell>
        </row>
        <row r="1018">
          <cell r="V1018" t="str">
            <v>28673</v>
          </cell>
        </row>
        <row r="1019">
          <cell r="V1019" t="str">
            <v>28742</v>
          </cell>
        </row>
        <row r="1020">
          <cell r="V1020" t="str">
            <v>28757</v>
          </cell>
        </row>
        <row r="1021">
          <cell r="V1021" t="str">
            <v>29036</v>
          </cell>
        </row>
        <row r="1022">
          <cell r="V1022" t="str">
            <v>29063</v>
          </cell>
        </row>
        <row r="1023">
          <cell r="V1023" t="str">
            <v>29152</v>
          </cell>
        </row>
        <row r="1024">
          <cell r="V1024" t="str">
            <v>29229</v>
          </cell>
        </row>
        <row r="1025">
          <cell r="V1025" t="str">
            <v>29374</v>
          </cell>
        </row>
        <row r="1026">
          <cell r="V1026" t="str">
            <v>29404</v>
          </cell>
        </row>
        <row r="1027">
          <cell r="V1027" t="str">
            <v>29412</v>
          </cell>
        </row>
        <row r="1028">
          <cell r="V1028" t="str">
            <v>29438</v>
          </cell>
        </row>
        <row r="1029">
          <cell r="V1029" t="str">
            <v>29439</v>
          </cell>
        </row>
        <row r="1030">
          <cell r="V1030" t="str">
            <v>29451</v>
          </cell>
        </row>
        <row r="1031">
          <cell r="V1031" t="str">
            <v>29453</v>
          </cell>
        </row>
        <row r="1032">
          <cell r="V1032" t="str">
            <v>29464</v>
          </cell>
        </row>
        <row r="1033">
          <cell r="V1033" t="str">
            <v>29466</v>
          </cell>
        </row>
        <row r="1034">
          <cell r="V1034" t="str">
            <v>29482</v>
          </cell>
        </row>
        <row r="1035">
          <cell r="V1035" t="str">
            <v>29492</v>
          </cell>
        </row>
        <row r="1036">
          <cell r="V1036" t="str">
            <v>29575</v>
          </cell>
        </row>
        <row r="1037">
          <cell r="V1037" t="str">
            <v>29576</v>
          </cell>
        </row>
        <row r="1038">
          <cell r="V1038" t="str">
            <v>29579</v>
          </cell>
        </row>
        <row r="1039">
          <cell r="V1039" t="str">
            <v>29582</v>
          </cell>
        </row>
        <row r="1040">
          <cell r="V1040" t="str">
            <v>29635</v>
          </cell>
        </row>
        <row r="1041">
          <cell r="V1041" t="str">
            <v>30009</v>
          </cell>
        </row>
        <row r="1042">
          <cell r="V1042" t="str">
            <v>30019</v>
          </cell>
        </row>
        <row r="1043">
          <cell r="V1043" t="str">
            <v>30024</v>
          </cell>
        </row>
        <row r="1044">
          <cell r="V1044" t="str">
            <v>30039</v>
          </cell>
        </row>
        <row r="1045">
          <cell r="V1045" t="str">
            <v>30045</v>
          </cell>
        </row>
        <row r="1046">
          <cell r="V1046" t="str">
            <v>30078</v>
          </cell>
        </row>
        <row r="1047">
          <cell r="V1047" t="str">
            <v>30087</v>
          </cell>
        </row>
        <row r="1048">
          <cell r="V1048" t="str">
            <v>30152</v>
          </cell>
        </row>
        <row r="1049">
          <cell r="V1049" t="str">
            <v>30218</v>
          </cell>
        </row>
        <row r="1050">
          <cell r="V1050" t="str">
            <v>30248</v>
          </cell>
        </row>
        <row r="1051">
          <cell r="V1051" t="str">
            <v>30248</v>
          </cell>
        </row>
        <row r="1052">
          <cell r="V1052" t="str">
            <v>30252</v>
          </cell>
        </row>
        <row r="1053">
          <cell r="V1053" t="str">
            <v>30269</v>
          </cell>
        </row>
        <row r="1054">
          <cell r="V1054" t="str">
            <v>30273</v>
          </cell>
        </row>
        <row r="1055">
          <cell r="V1055" t="str">
            <v>30294</v>
          </cell>
        </row>
        <row r="1056">
          <cell r="V1056" t="str">
            <v>30326</v>
          </cell>
        </row>
        <row r="1057">
          <cell r="V1057" t="str">
            <v>30327</v>
          </cell>
        </row>
        <row r="1058">
          <cell r="V1058" t="str">
            <v>30346</v>
          </cell>
        </row>
        <row r="1059">
          <cell r="V1059" t="str">
            <v>30363</v>
          </cell>
        </row>
        <row r="1060">
          <cell r="V1060" t="str">
            <v>30446</v>
          </cell>
        </row>
        <row r="1061">
          <cell r="V1061" t="str">
            <v>30517</v>
          </cell>
        </row>
        <row r="1062">
          <cell r="V1062" t="str">
            <v>30519</v>
          </cell>
        </row>
        <row r="1063">
          <cell r="V1063" t="str">
            <v>30708</v>
          </cell>
        </row>
        <row r="1064">
          <cell r="V1064" t="str">
            <v>30809</v>
          </cell>
        </row>
        <row r="1065">
          <cell r="V1065" t="str">
            <v>30905</v>
          </cell>
        </row>
        <row r="1066">
          <cell r="V1066" t="str">
            <v>31097</v>
          </cell>
        </row>
        <row r="1067">
          <cell r="V1067" t="str">
            <v>31220</v>
          </cell>
        </row>
        <row r="1068">
          <cell r="V1068" t="str">
            <v>31220</v>
          </cell>
        </row>
        <row r="1069">
          <cell r="V1069" t="str">
            <v>31315</v>
          </cell>
        </row>
        <row r="1070">
          <cell r="V1070" t="str">
            <v>31322</v>
          </cell>
        </row>
        <row r="1071">
          <cell r="V1071" t="str">
            <v>31324</v>
          </cell>
        </row>
        <row r="1072">
          <cell r="V1072" t="str">
            <v>31328</v>
          </cell>
        </row>
        <row r="1073">
          <cell r="V1073" t="str">
            <v>31410</v>
          </cell>
        </row>
        <row r="1074">
          <cell r="V1074" t="str">
            <v>31522</v>
          </cell>
        </row>
        <row r="1075">
          <cell r="V1075" t="str">
            <v>31527</v>
          </cell>
        </row>
        <row r="1076">
          <cell r="V1076" t="str">
            <v>31605</v>
          </cell>
        </row>
        <row r="1077">
          <cell r="V1077" t="str">
            <v>31629</v>
          </cell>
        </row>
        <row r="1078">
          <cell r="V1078" t="str">
            <v>31631</v>
          </cell>
        </row>
        <row r="1079">
          <cell r="V1079" t="str">
            <v>31721</v>
          </cell>
        </row>
        <row r="1080">
          <cell r="V1080" t="str">
            <v>31743</v>
          </cell>
        </row>
        <row r="1081">
          <cell r="V1081" t="str">
            <v>31763</v>
          </cell>
        </row>
        <row r="1082">
          <cell r="V1082" t="str">
            <v>31764</v>
          </cell>
        </row>
        <row r="1083">
          <cell r="V1083" t="str">
            <v>31811</v>
          </cell>
        </row>
        <row r="1084">
          <cell r="V1084" t="str">
            <v>31905</v>
          </cell>
        </row>
        <row r="1085">
          <cell r="V1085" t="str">
            <v>31909</v>
          </cell>
        </row>
        <row r="1086">
          <cell r="V1086" t="str">
            <v>32003</v>
          </cell>
        </row>
        <row r="1087">
          <cell r="V1087" t="str">
            <v>32080</v>
          </cell>
        </row>
        <row r="1088">
          <cell r="V1088" t="str">
            <v>32082</v>
          </cell>
        </row>
        <row r="1089">
          <cell r="V1089" t="str">
            <v>32127</v>
          </cell>
        </row>
        <row r="1090">
          <cell r="V1090" t="str">
            <v>32128</v>
          </cell>
        </row>
        <row r="1091">
          <cell r="V1091" t="str">
            <v>32130</v>
          </cell>
        </row>
        <row r="1092">
          <cell r="V1092" t="str">
            <v>32133</v>
          </cell>
        </row>
        <row r="1093">
          <cell r="V1093" t="str">
            <v>32137</v>
          </cell>
        </row>
        <row r="1094">
          <cell r="V1094" t="str">
            <v>32141</v>
          </cell>
        </row>
        <row r="1095">
          <cell r="V1095" t="str">
            <v>32162</v>
          </cell>
        </row>
        <row r="1096">
          <cell r="V1096" t="str">
            <v>32164</v>
          </cell>
        </row>
        <row r="1097">
          <cell r="V1097" t="str">
            <v>32169</v>
          </cell>
        </row>
        <row r="1098">
          <cell r="V1098" t="str">
            <v>32174</v>
          </cell>
        </row>
        <row r="1099">
          <cell r="V1099" t="str">
            <v>32174</v>
          </cell>
        </row>
        <row r="1100">
          <cell r="V1100" t="str">
            <v>32176</v>
          </cell>
        </row>
        <row r="1101">
          <cell r="V1101" t="str">
            <v>32180</v>
          </cell>
        </row>
        <row r="1102">
          <cell r="V1102" t="str">
            <v>32212</v>
          </cell>
        </row>
        <row r="1103">
          <cell r="V1103" t="str">
            <v>32223</v>
          </cell>
        </row>
        <row r="1104">
          <cell r="V1104" t="str">
            <v>32225</v>
          </cell>
        </row>
        <row r="1105">
          <cell r="V1105" t="str">
            <v>32227</v>
          </cell>
        </row>
        <row r="1106">
          <cell r="V1106" t="str">
            <v>32246</v>
          </cell>
        </row>
        <row r="1107">
          <cell r="V1107" t="str">
            <v>32250</v>
          </cell>
        </row>
        <row r="1108">
          <cell r="V1108" t="str">
            <v>32258</v>
          </cell>
        </row>
        <row r="1109">
          <cell r="V1109" t="str">
            <v>32259</v>
          </cell>
        </row>
        <row r="1110">
          <cell r="V1110" t="str">
            <v>32311</v>
          </cell>
        </row>
        <row r="1111">
          <cell r="V1111" t="str">
            <v>32312</v>
          </cell>
        </row>
        <row r="1112">
          <cell r="V1112" t="str">
            <v>32317</v>
          </cell>
        </row>
        <row r="1113">
          <cell r="V1113" t="str">
            <v>32332</v>
          </cell>
        </row>
        <row r="1114">
          <cell r="V1114" t="str">
            <v>32403</v>
          </cell>
        </row>
        <row r="1115">
          <cell r="V1115" t="str">
            <v>32407</v>
          </cell>
        </row>
        <row r="1116">
          <cell r="V1116" t="str">
            <v>32437</v>
          </cell>
        </row>
        <row r="1117">
          <cell r="V1117" t="str">
            <v>32541</v>
          </cell>
        </row>
        <row r="1118">
          <cell r="V1118" t="str">
            <v>32544</v>
          </cell>
        </row>
        <row r="1119">
          <cell r="V1119" t="str">
            <v>32561</v>
          </cell>
        </row>
        <row r="1120">
          <cell r="V1120" t="str">
            <v>32563</v>
          </cell>
        </row>
        <row r="1121">
          <cell r="V1121" t="str">
            <v>32566</v>
          </cell>
        </row>
        <row r="1122">
          <cell r="V1122" t="str">
            <v>32568</v>
          </cell>
        </row>
        <row r="1123">
          <cell r="V1123" t="str">
            <v>32605</v>
          </cell>
        </row>
        <row r="1124">
          <cell r="V1124" t="str">
            <v>32606</v>
          </cell>
        </row>
        <row r="1125">
          <cell r="V1125" t="str">
            <v>32667</v>
          </cell>
        </row>
        <row r="1126">
          <cell r="V1126" t="str">
            <v>32681</v>
          </cell>
        </row>
        <row r="1127">
          <cell r="V1127" t="str">
            <v>32686</v>
          </cell>
        </row>
        <row r="1128">
          <cell r="V1128" t="str">
            <v>32707</v>
          </cell>
        </row>
        <row r="1129">
          <cell r="V1129" t="str">
            <v>32708</v>
          </cell>
        </row>
        <row r="1130">
          <cell r="V1130" t="str">
            <v>32709</v>
          </cell>
        </row>
        <row r="1131">
          <cell r="V1131" t="str">
            <v>32712</v>
          </cell>
        </row>
        <row r="1132">
          <cell r="V1132" t="str">
            <v>32713</v>
          </cell>
        </row>
        <row r="1133">
          <cell r="V1133" t="str">
            <v>32714</v>
          </cell>
        </row>
        <row r="1134">
          <cell r="V1134" t="str">
            <v>32725</v>
          </cell>
        </row>
        <row r="1135">
          <cell r="V1135" t="str">
            <v>32732</v>
          </cell>
        </row>
        <row r="1136">
          <cell r="V1136" t="str">
            <v>32735</v>
          </cell>
        </row>
        <row r="1137">
          <cell r="V1137" t="str">
            <v>32738</v>
          </cell>
        </row>
        <row r="1138">
          <cell r="V1138" t="str">
            <v>32746</v>
          </cell>
        </row>
        <row r="1139">
          <cell r="V1139" t="str">
            <v>32750</v>
          </cell>
        </row>
        <row r="1140">
          <cell r="V1140" t="str">
            <v>32759</v>
          </cell>
        </row>
        <row r="1141">
          <cell r="V1141" t="str">
            <v>32765</v>
          </cell>
        </row>
        <row r="1142">
          <cell r="V1142" t="str">
            <v>32766</v>
          </cell>
        </row>
        <row r="1143">
          <cell r="V1143" t="str">
            <v>32779</v>
          </cell>
        </row>
        <row r="1144">
          <cell r="V1144" t="str">
            <v>32789</v>
          </cell>
        </row>
        <row r="1145">
          <cell r="V1145" t="str">
            <v>32792</v>
          </cell>
        </row>
        <row r="1146">
          <cell r="V1146" t="str">
            <v>32798</v>
          </cell>
        </row>
        <row r="1147">
          <cell r="V1147" t="str">
            <v>32803</v>
          </cell>
        </row>
        <row r="1148">
          <cell r="V1148" t="str">
            <v>32804</v>
          </cell>
        </row>
        <row r="1149">
          <cell r="V1149" t="str">
            <v>32814</v>
          </cell>
        </row>
        <row r="1150">
          <cell r="V1150" t="str">
            <v>32817</v>
          </cell>
        </row>
        <row r="1151">
          <cell r="V1151" t="str">
            <v>32819</v>
          </cell>
        </row>
        <row r="1152">
          <cell r="V1152" t="str">
            <v>32821</v>
          </cell>
        </row>
        <row r="1153">
          <cell r="V1153" t="str">
            <v>32824</v>
          </cell>
        </row>
        <row r="1154">
          <cell r="V1154" t="str">
            <v>32825</v>
          </cell>
        </row>
        <row r="1155">
          <cell r="V1155" t="str">
            <v>32827</v>
          </cell>
        </row>
        <row r="1156">
          <cell r="V1156" t="str">
            <v>32828</v>
          </cell>
        </row>
        <row r="1157">
          <cell r="V1157" t="str">
            <v>32829</v>
          </cell>
        </row>
        <row r="1158">
          <cell r="V1158" t="str">
            <v>32830</v>
          </cell>
        </row>
        <row r="1159">
          <cell r="V1159" t="str">
            <v>32831</v>
          </cell>
        </row>
        <row r="1160">
          <cell r="V1160" t="str">
            <v>32832</v>
          </cell>
        </row>
        <row r="1161">
          <cell r="V1161" t="str">
            <v>32833</v>
          </cell>
        </row>
        <row r="1162">
          <cell r="V1162" t="str">
            <v>32835</v>
          </cell>
        </row>
        <row r="1163">
          <cell r="V1163" t="str">
            <v>32836</v>
          </cell>
        </row>
        <row r="1164">
          <cell r="V1164" t="str">
            <v>32837</v>
          </cell>
        </row>
        <row r="1165">
          <cell r="V1165" t="str">
            <v>32903</v>
          </cell>
        </row>
        <row r="1166">
          <cell r="V1166" t="str">
            <v>32908</v>
          </cell>
        </row>
        <row r="1167">
          <cell r="V1167" t="str">
            <v>32937</v>
          </cell>
        </row>
        <row r="1168">
          <cell r="V1168" t="str">
            <v>32940</v>
          </cell>
        </row>
        <row r="1169">
          <cell r="V1169" t="str">
            <v>32951</v>
          </cell>
        </row>
        <row r="1170">
          <cell r="V1170" t="str">
            <v>32963</v>
          </cell>
        </row>
        <row r="1171">
          <cell r="V1171" t="str">
            <v>32966</v>
          </cell>
        </row>
        <row r="1172">
          <cell r="V1172" t="str">
            <v>32968</v>
          </cell>
        </row>
        <row r="1173">
          <cell r="V1173" t="str">
            <v>33014</v>
          </cell>
        </row>
        <row r="1174">
          <cell r="V1174" t="str">
            <v>33015</v>
          </cell>
        </row>
        <row r="1175">
          <cell r="V1175" t="str">
            <v>33016</v>
          </cell>
        </row>
        <row r="1176">
          <cell r="V1176" t="str">
            <v>33018</v>
          </cell>
        </row>
        <row r="1177">
          <cell r="V1177" t="str">
            <v>33019</v>
          </cell>
        </row>
        <row r="1178">
          <cell r="V1178" t="str">
            <v>33024</v>
          </cell>
        </row>
        <row r="1179">
          <cell r="V1179" t="str">
            <v>33025</v>
          </cell>
        </row>
        <row r="1180">
          <cell r="V1180" t="str">
            <v>33026</v>
          </cell>
        </row>
        <row r="1181">
          <cell r="V1181" t="str">
            <v>33027</v>
          </cell>
        </row>
        <row r="1182">
          <cell r="V1182" t="str">
            <v>33028</v>
          </cell>
        </row>
        <row r="1183">
          <cell r="V1183" t="str">
            <v>33029</v>
          </cell>
        </row>
        <row r="1184">
          <cell r="V1184" t="str">
            <v>33031</v>
          </cell>
        </row>
        <row r="1185">
          <cell r="V1185" t="str">
            <v>33035</v>
          </cell>
        </row>
        <row r="1186">
          <cell r="V1186" t="str">
            <v>33055</v>
          </cell>
        </row>
        <row r="1187">
          <cell r="V1187" t="str">
            <v>33063</v>
          </cell>
        </row>
        <row r="1188">
          <cell r="V1188" t="str">
            <v>33064</v>
          </cell>
        </row>
        <row r="1189">
          <cell r="V1189" t="str">
            <v>33065</v>
          </cell>
        </row>
        <row r="1190">
          <cell r="V1190" t="str">
            <v>33066</v>
          </cell>
        </row>
        <row r="1191">
          <cell r="V1191" t="str">
            <v>33067</v>
          </cell>
        </row>
        <row r="1192">
          <cell r="V1192" t="str">
            <v>33068</v>
          </cell>
        </row>
        <row r="1193">
          <cell r="V1193" t="str">
            <v>33069</v>
          </cell>
        </row>
        <row r="1194">
          <cell r="V1194" t="str">
            <v>33071</v>
          </cell>
        </row>
        <row r="1195">
          <cell r="V1195" t="str">
            <v>33073</v>
          </cell>
        </row>
        <row r="1196">
          <cell r="V1196" t="str">
            <v>33076</v>
          </cell>
        </row>
        <row r="1197">
          <cell r="V1197" t="str">
            <v>33129</v>
          </cell>
        </row>
        <row r="1198">
          <cell r="V1198" t="str">
            <v>33131</v>
          </cell>
        </row>
        <row r="1199">
          <cell r="V1199" t="str">
            <v>33132</v>
          </cell>
        </row>
        <row r="1200">
          <cell r="V1200" t="str">
            <v>33133</v>
          </cell>
        </row>
        <row r="1201">
          <cell r="V1201" t="str">
            <v>33139</v>
          </cell>
        </row>
        <row r="1202">
          <cell r="V1202" t="str">
            <v>33140</v>
          </cell>
        </row>
        <row r="1203">
          <cell r="V1203" t="str">
            <v>33145</v>
          </cell>
        </row>
        <row r="1204">
          <cell r="V1204" t="str">
            <v>33146</v>
          </cell>
        </row>
        <row r="1205">
          <cell r="V1205" t="str">
            <v>33154</v>
          </cell>
        </row>
        <row r="1206">
          <cell r="V1206" t="str">
            <v>33155</v>
          </cell>
        </row>
        <row r="1207">
          <cell r="V1207" t="str">
            <v>33156</v>
          </cell>
        </row>
        <row r="1208">
          <cell r="V1208" t="str">
            <v>33160</v>
          </cell>
        </row>
        <row r="1209">
          <cell r="V1209" t="str">
            <v>33165</v>
          </cell>
        </row>
        <row r="1210">
          <cell r="V1210" t="str">
            <v>33172</v>
          </cell>
        </row>
        <row r="1211">
          <cell r="V1211" t="str">
            <v>33173</v>
          </cell>
        </row>
        <row r="1212">
          <cell r="V1212" t="str">
            <v>33174</v>
          </cell>
        </row>
        <row r="1213">
          <cell r="V1213" t="str">
            <v>33175</v>
          </cell>
        </row>
        <row r="1214">
          <cell r="V1214" t="str">
            <v>33176</v>
          </cell>
        </row>
        <row r="1215">
          <cell r="V1215" t="str">
            <v>33177</v>
          </cell>
        </row>
        <row r="1216">
          <cell r="V1216" t="str">
            <v>33178</v>
          </cell>
        </row>
        <row r="1217">
          <cell r="V1217" t="str">
            <v>33180</v>
          </cell>
        </row>
        <row r="1218">
          <cell r="V1218" t="str">
            <v>33182</v>
          </cell>
        </row>
        <row r="1219">
          <cell r="V1219" t="str">
            <v>33183</v>
          </cell>
        </row>
        <row r="1220">
          <cell r="V1220" t="str">
            <v>33184</v>
          </cell>
        </row>
        <row r="1221">
          <cell r="V1221" t="str">
            <v>33185</v>
          </cell>
        </row>
        <row r="1222">
          <cell r="V1222" t="str">
            <v>33186</v>
          </cell>
        </row>
        <row r="1223">
          <cell r="V1223" t="str">
            <v>33187</v>
          </cell>
        </row>
        <row r="1224">
          <cell r="V1224" t="str">
            <v>33193</v>
          </cell>
        </row>
        <row r="1225">
          <cell r="V1225" t="str">
            <v>33194</v>
          </cell>
        </row>
        <row r="1226">
          <cell r="V1226" t="str">
            <v>33196</v>
          </cell>
        </row>
        <row r="1227">
          <cell r="V1227" t="str">
            <v>33301</v>
          </cell>
        </row>
        <row r="1228">
          <cell r="V1228" t="str">
            <v>33308</v>
          </cell>
        </row>
        <row r="1229">
          <cell r="V1229" t="str">
            <v>33317</v>
          </cell>
        </row>
        <row r="1230">
          <cell r="V1230" t="str">
            <v>33321</v>
          </cell>
        </row>
        <row r="1231">
          <cell r="V1231" t="str">
            <v>33322</v>
          </cell>
        </row>
        <row r="1232">
          <cell r="V1232" t="str">
            <v>33323</v>
          </cell>
        </row>
        <row r="1233">
          <cell r="V1233" t="str">
            <v>33324</v>
          </cell>
        </row>
        <row r="1234">
          <cell r="V1234" t="str">
            <v>33325</v>
          </cell>
        </row>
        <row r="1235">
          <cell r="V1235" t="str">
            <v>33326</v>
          </cell>
        </row>
        <row r="1236">
          <cell r="V1236" t="str">
            <v>33327</v>
          </cell>
        </row>
        <row r="1237">
          <cell r="V1237" t="str">
            <v>33328</v>
          </cell>
        </row>
        <row r="1238">
          <cell r="V1238" t="str">
            <v>33330</v>
          </cell>
        </row>
        <row r="1239">
          <cell r="V1239" t="str">
            <v>33331</v>
          </cell>
        </row>
        <row r="1240">
          <cell r="V1240" t="str">
            <v>33332</v>
          </cell>
        </row>
        <row r="1241">
          <cell r="V1241" t="str">
            <v>33351</v>
          </cell>
        </row>
        <row r="1242">
          <cell r="V1242" t="str">
            <v>33405</v>
          </cell>
        </row>
        <row r="1243">
          <cell r="V1243" t="str">
            <v>33406</v>
          </cell>
        </row>
        <row r="1244">
          <cell r="V1244" t="str">
            <v>33408</v>
          </cell>
        </row>
        <row r="1245">
          <cell r="V1245" t="str">
            <v>33409</v>
          </cell>
        </row>
        <row r="1246">
          <cell r="V1246" t="str">
            <v>33410</v>
          </cell>
        </row>
        <row r="1247">
          <cell r="V1247" t="str">
            <v>33411</v>
          </cell>
        </row>
        <row r="1248">
          <cell r="V1248" t="str">
            <v>33412</v>
          </cell>
        </row>
        <row r="1249">
          <cell r="V1249" t="str">
            <v>33413</v>
          </cell>
        </row>
        <row r="1250">
          <cell r="V1250" t="str">
            <v>33414</v>
          </cell>
        </row>
        <row r="1251">
          <cell r="V1251" t="str">
            <v>33418</v>
          </cell>
        </row>
        <row r="1252">
          <cell r="V1252" t="str">
            <v>33426</v>
          </cell>
        </row>
        <row r="1253">
          <cell r="V1253" t="str">
            <v>33428</v>
          </cell>
        </row>
        <row r="1254">
          <cell r="V1254" t="str">
            <v>33431</v>
          </cell>
        </row>
        <row r="1255">
          <cell r="V1255" t="str">
            <v>33432</v>
          </cell>
        </row>
        <row r="1256">
          <cell r="V1256" t="str">
            <v>33433</v>
          </cell>
        </row>
        <row r="1257">
          <cell r="V1257" t="str">
            <v>33434</v>
          </cell>
        </row>
        <row r="1258">
          <cell r="V1258" t="str">
            <v>33435</v>
          </cell>
        </row>
        <row r="1259">
          <cell r="V1259" t="str">
            <v>33436</v>
          </cell>
        </row>
        <row r="1260">
          <cell r="V1260" t="str">
            <v>33437</v>
          </cell>
        </row>
        <row r="1261">
          <cell r="V1261" t="str">
            <v>33438</v>
          </cell>
        </row>
        <row r="1262">
          <cell r="V1262" t="str">
            <v>33440</v>
          </cell>
        </row>
        <row r="1263">
          <cell r="V1263" t="str">
            <v>33442</v>
          </cell>
        </row>
        <row r="1264">
          <cell r="V1264" t="str">
            <v>33444</v>
          </cell>
        </row>
        <row r="1265">
          <cell r="V1265" t="str">
            <v>33445</v>
          </cell>
        </row>
        <row r="1266">
          <cell r="V1266" t="str">
            <v>33446</v>
          </cell>
        </row>
        <row r="1267">
          <cell r="V1267" t="str">
            <v>33449</v>
          </cell>
        </row>
        <row r="1268">
          <cell r="V1268" t="str">
            <v>33458</v>
          </cell>
        </row>
        <row r="1269">
          <cell r="V1269" t="str">
            <v>33462</v>
          </cell>
        </row>
        <row r="1270">
          <cell r="V1270" t="str">
            <v>33463</v>
          </cell>
        </row>
        <row r="1271">
          <cell r="V1271" t="str">
            <v>33467</v>
          </cell>
        </row>
        <row r="1272">
          <cell r="V1272" t="str">
            <v>33469</v>
          </cell>
        </row>
        <row r="1273">
          <cell r="V1273" t="str">
            <v>33469</v>
          </cell>
        </row>
        <row r="1274">
          <cell r="V1274" t="str">
            <v>33470</v>
          </cell>
        </row>
        <row r="1275">
          <cell r="V1275" t="str">
            <v>33472</v>
          </cell>
        </row>
        <row r="1276">
          <cell r="V1276" t="str">
            <v>33473</v>
          </cell>
        </row>
        <row r="1277">
          <cell r="V1277" t="str">
            <v>33477</v>
          </cell>
        </row>
        <row r="1278">
          <cell r="V1278" t="str">
            <v>33478</v>
          </cell>
        </row>
        <row r="1279">
          <cell r="V1279" t="str">
            <v>33480</v>
          </cell>
        </row>
        <row r="1280">
          <cell r="V1280" t="str">
            <v>33483</v>
          </cell>
        </row>
        <row r="1281">
          <cell r="V1281" t="str">
            <v>33484</v>
          </cell>
        </row>
        <row r="1282">
          <cell r="V1282" t="str">
            <v>33486</v>
          </cell>
        </row>
        <row r="1283">
          <cell r="V1283" t="str">
            <v>33487</v>
          </cell>
        </row>
        <row r="1284">
          <cell r="V1284" t="str">
            <v>33496</v>
          </cell>
        </row>
        <row r="1285">
          <cell r="V1285" t="str">
            <v>33498</v>
          </cell>
        </row>
        <row r="1286">
          <cell r="V1286" t="str">
            <v>33510</v>
          </cell>
        </row>
        <row r="1287">
          <cell r="V1287" t="str">
            <v>33511</v>
          </cell>
        </row>
        <row r="1288">
          <cell r="V1288" t="str">
            <v>33543</v>
          </cell>
        </row>
        <row r="1289">
          <cell r="V1289" t="str">
            <v>33544</v>
          </cell>
        </row>
        <row r="1290">
          <cell r="V1290" t="str">
            <v>33545</v>
          </cell>
        </row>
        <row r="1291">
          <cell r="V1291" t="str">
            <v>33547</v>
          </cell>
        </row>
        <row r="1292">
          <cell r="V1292" t="str">
            <v>33556</v>
          </cell>
        </row>
        <row r="1293">
          <cell r="V1293" t="str">
            <v>33558</v>
          </cell>
        </row>
        <row r="1294">
          <cell r="V1294" t="str">
            <v>33569</v>
          </cell>
        </row>
        <row r="1295">
          <cell r="V1295" t="str">
            <v>33572</v>
          </cell>
        </row>
        <row r="1296">
          <cell r="V1296" t="str">
            <v>33576</v>
          </cell>
        </row>
        <row r="1297">
          <cell r="V1297" t="str">
            <v>33578</v>
          </cell>
        </row>
        <row r="1298">
          <cell r="V1298" t="str">
            <v>33579</v>
          </cell>
        </row>
        <row r="1299">
          <cell r="V1299" t="str">
            <v>33594</v>
          </cell>
        </row>
        <row r="1300">
          <cell r="V1300" t="str">
            <v>33596</v>
          </cell>
        </row>
        <row r="1301">
          <cell r="V1301" t="str">
            <v>33602</v>
          </cell>
        </row>
        <row r="1302">
          <cell r="V1302" t="str">
            <v>33606</v>
          </cell>
        </row>
        <row r="1303">
          <cell r="V1303" t="str">
            <v>33611</v>
          </cell>
        </row>
        <row r="1304">
          <cell r="V1304" t="str">
            <v>33615</v>
          </cell>
        </row>
        <row r="1305">
          <cell r="V1305" t="str">
            <v>33621</v>
          </cell>
        </row>
        <row r="1306">
          <cell r="V1306" t="str">
            <v>33624</v>
          </cell>
        </row>
        <row r="1307">
          <cell r="V1307" t="str">
            <v>33625</v>
          </cell>
        </row>
        <row r="1308">
          <cell r="V1308" t="str">
            <v>33626</v>
          </cell>
        </row>
        <row r="1309">
          <cell r="V1309" t="str">
            <v>33629</v>
          </cell>
        </row>
        <row r="1310">
          <cell r="V1310" t="str">
            <v>33634</v>
          </cell>
        </row>
        <row r="1311">
          <cell r="V1311" t="str">
            <v>33635</v>
          </cell>
        </row>
        <row r="1312">
          <cell r="V1312" t="str">
            <v>33647</v>
          </cell>
        </row>
        <row r="1313">
          <cell r="V1313" t="str">
            <v>33706</v>
          </cell>
        </row>
        <row r="1314">
          <cell r="V1314" t="str">
            <v>33708</v>
          </cell>
        </row>
        <row r="1315">
          <cell r="V1315" t="str">
            <v>33710</v>
          </cell>
        </row>
        <row r="1316">
          <cell r="V1316" t="str">
            <v>33711</v>
          </cell>
        </row>
        <row r="1317">
          <cell r="V1317" t="str">
            <v>33715</v>
          </cell>
        </row>
        <row r="1318">
          <cell r="V1318" t="str">
            <v>33716</v>
          </cell>
        </row>
        <row r="1319">
          <cell r="V1319" t="str">
            <v>33759</v>
          </cell>
        </row>
        <row r="1320">
          <cell r="V1320" t="str">
            <v>33762</v>
          </cell>
        </row>
        <row r="1321">
          <cell r="V1321" t="str">
            <v>33763</v>
          </cell>
        </row>
        <row r="1322">
          <cell r="V1322" t="str">
            <v>33764</v>
          </cell>
        </row>
        <row r="1323">
          <cell r="V1323" t="str">
            <v>33767</v>
          </cell>
        </row>
        <row r="1324">
          <cell r="V1324" t="str">
            <v>33772</v>
          </cell>
        </row>
        <row r="1325">
          <cell r="V1325" t="str">
            <v>33773</v>
          </cell>
        </row>
        <row r="1326">
          <cell r="V1326" t="str">
            <v>33776</v>
          </cell>
        </row>
        <row r="1327">
          <cell r="V1327" t="str">
            <v>33777</v>
          </cell>
        </row>
        <row r="1328">
          <cell r="V1328" t="str">
            <v>33778</v>
          </cell>
        </row>
        <row r="1329">
          <cell r="V1329" t="str">
            <v>33782</v>
          </cell>
        </row>
        <row r="1330">
          <cell r="V1330" t="str">
            <v>33785</v>
          </cell>
        </row>
        <row r="1331">
          <cell r="V1331" t="str">
            <v>33786</v>
          </cell>
        </row>
        <row r="1332">
          <cell r="V1332" t="str">
            <v>33809</v>
          </cell>
        </row>
        <row r="1333">
          <cell r="V1333" t="str">
            <v>33810</v>
          </cell>
        </row>
        <row r="1334">
          <cell r="V1334" t="str">
            <v>33811</v>
          </cell>
        </row>
        <row r="1335">
          <cell r="V1335" t="str">
            <v>33812</v>
          </cell>
        </row>
        <row r="1336">
          <cell r="V1336" t="str">
            <v>33813</v>
          </cell>
        </row>
        <row r="1337">
          <cell r="V1337" t="str">
            <v>33848</v>
          </cell>
        </row>
        <row r="1338">
          <cell r="V1338" t="str">
            <v>33849</v>
          </cell>
        </row>
        <row r="1339">
          <cell r="V1339" t="str">
            <v>33868</v>
          </cell>
        </row>
        <row r="1340">
          <cell r="V1340" t="str">
            <v>33884</v>
          </cell>
        </row>
        <row r="1341">
          <cell r="V1341" t="str">
            <v>33896</v>
          </cell>
        </row>
        <row r="1342">
          <cell r="V1342" t="str">
            <v>33896</v>
          </cell>
        </row>
        <row r="1343">
          <cell r="V1343" t="str">
            <v>33897</v>
          </cell>
        </row>
        <row r="1344">
          <cell r="V1344" t="str">
            <v>33913</v>
          </cell>
        </row>
        <row r="1345">
          <cell r="V1345" t="str">
            <v>33928</v>
          </cell>
        </row>
        <row r="1346">
          <cell r="V1346" t="str">
            <v>33946</v>
          </cell>
        </row>
        <row r="1347">
          <cell r="V1347" t="str">
            <v>33948</v>
          </cell>
        </row>
        <row r="1348">
          <cell r="V1348" t="str">
            <v>33957</v>
          </cell>
        </row>
        <row r="1349">
          <cell r="V1349" t="str">
            <v>33966</v>
          </cell>
        </row>
        <row r="1350">
          <cell r="V1350" t="str">
            <v>33974</v>
          </cell>
        </row>
        <row r="1351">
          <cell r="V1351" t="str">
            <v>33981</v>
          </cell>
        </row>
        <row r="1352">
          <cell r="V1352" t="str">
            <v>33990</v>
          </cell>
        </row>
        <row r="1353">
          <cell r="V1353" t="str">
            <v>33991</v>
          </cell>
        </row>
        <row r="1354">
          <cell r="V1354" t="str">
            <v>33993</v>
          </cell>
        </row>
        <row r="1355">
          <cell r="V1355" t="str">
            <v>34103</v>
          </cell>
        </row>
        <row r="1356">
          <cell r="V1356" t="str">
            <v>34108</v>
          </cell>
        </row>
        <row r="1357">
          <cell r="V1357" t="str">
            <v>34117</v>
          </cell>
        </row>
        <row r="1358">
          <cell r="V1358" t="str">
            <v>34119</v>
          </cell>
        </row>
        <row r="1359">
          <cell r="V1359" t="str">
            <v>34120</v>
          </cell>
        </row>
        <row r="1360">
          <cell r="V1360" t="str">
            <v>34145</v>
          </cell>
        </row>
        <row r="1361">
          <cell r="V1361" t="str">
            <v>34201</v>
          </cell>
        </row>
        <row r="1362">
          <cell r="V1362" t="str">
            <v>34202</v>
          </cell>
        </row>
        <row r="1363">
          <cell r="V1363" t="str">
            <v>34209</v>
          </cell>
        </row>
        <row r="1364">
          <cell r="V1364" t="str">
            <v>34212</v>
          </cell>
        </row>
        <row r="1365">
          <cell r="V1365" t="str">
            <v>34216</v>
          </cell>
        </row>
        <row r="1366">
          <cell r="V1366" t="str">
            <v>34217</v>
          </cell>
        </row>
        <row r="1367">
          <cell r="V1367" t="str">
            <v>34219</v>
          </cell>
        </row>
        <row r="1368">
          <cell r="V1368" t="str">
            <v>34224</v>
          </cell>
        </row>
        <row r="1369">
          <cell r="V1369" t="str">
            <v>34228</v>
          </cell>
        </row>
        <row r="1370">
          <cell r="V1370" t="str">
            <v>34229</v>
          </cell>
        </row>
        <row r="1371">
          <cell r="V1371" t="str">
            <v>34231</v>
          </cell>
        </row>
        <row r="1372">
          <cell r="V1372" t="str">
            <v>34232</v>
          </cell>
        </row>
        <row r="1373">
          <cell r="V1373" t="str">
            <v>34233</v>
          </cell>
        </row>
        <row r="1374">
          <cell r="V1374" t="str">
            <v>34235</v>
          </cell>
        </row>
        <row r="1375">
          <cell r="V1375" t="str">
            <v>34237</v>
          </cell>
        </row>
        <row r="1376">
          <cell r="V1376" t="str">
            <v>34238</v>
          </cell>
        </row>
        <row r="1377">
          <cell r="V1377" t="str">
            <v>34239</v>
          </cell>
        </row>
        <row r="1378">
          <cell r="V1378" t="str">
            <v>34240</v>
          </cell>
        </row>
        <row r="1379">
          <cell r="V1379" t="str">
            <v>34241</v>
          </cell>
        </row>
        <row r="1380">
          <cell r="V1380" t="str">
            <v>34242</v>
          </cell>
        </row>
        <row r="1381">
          <cell r="V1381" t="str">
            <v>34243</v>
          </cell>
        </row>
        <row r="1382">
          <cell r="V1382" t="str">
            <v>34266</v>
          </cell>
        </row>
        <row r="1383">
          <cell r="V1383" t="str">
            <v>34286</v>
          </cell>
        </row>
        <row r="1384">
          <cell r="V1384" t="str">
            <v>34288</v>
          </cell>
        </row>
        <row r="1385">
          <cell r="V1385" t="str">
            <v>34291</v>
          </cell>
        </row>
        <row r="1386">
          <cell r="V1386" t="str">
            <v>34293</v>
          </cell>
        </row>
        <row r="1387">
          <cell r="V1387" t="str">
            <v>34432</v>
          </cell>
        </row>
        <row r="1388">
          <cell r="V1388" t="str">
            <v>34471</v>
          </cell>
        </row>
        <row r="1389">
          <cell r="V1389" t="str">
            <v>34472</v>
          </cell>
        </row>
        <row r="1390">
          <cell r="V1390" t="str">
            <v>34473</v>
          </cell>
        </row>
        <row r="1391">
          <cell r="V1391" t="str">
            <v>34474</v>
          </cell>
        </row>
        <row r="1392">
          <cell r="V1392" t="str">
            <v>34476</v>
          </cell>
        </row>
        <row r="1393">
          <cell r="V1393" t="str">
            <v>34480</v>
          </cell>
        </row>
        <row r="1394">
          <cell r="V1394" t="str">
            <v>34481</v>
          </cell>
        </row>
        <row r="1395">
          <cell r="V1395" t="str">
            <v>34607</v>
          </cell>
        </row>
        <row r="1396">
          <cell r="V1396" t="str">
            <v>34609</v>
          </cell>
        </row>
        <row r="1397">
          <cell r="V1397" t="str">
            <v>34637</v>
          </cell>
        </row>
        <row r="1398">
          <cell r="V1398" t="str">
            <v>34638</v>
          </cell>
        </row>
        <row r="1399">
          <cell r="V1399" t="str">
            <v>34639</v>
          </cell>
        </row>
        <row r="1400">
          <cell r="V1400" t="str">
            <v>34655</v>
          </cell>
        </row>
        <row r="1401">
          <cell r="V1401" t="str">
            <v>34677</v>
          </cell>
        </row>
        <row r="1402">
          <cell r="V1402" t="str">
            <v>34681</v>
          </cell>
        </row>
        <row r="1403">
          <cell r="V1403" t="str">
            <v>34683</v>
          </cell>
        </row>
        <row r="1404">
          <cell r="V1404" t="str">
            <v>34684</v>
          </cell>
        </row>
        <row r="1405">
          <cell r="V1405" t="str">
            <v>34685</v>
          </cell>
        </row>
        <row r="1406">
          <cell r="V1406" t="str">
            <v>34695</v>
          </cell>
        </row>
        <row r="1407">
          <cell r="V1407" t="str">
            <v>34711</v>
          </cell>
        </row>
        <row r="1408">
          <cell r="V1408" t="str">
            <v>34714</v>
          </cell>
        </row>
        <row r="1409">
          <cell r="V1409" t="str">
            <v>34715</v>
          </cell>
        </row>
        <row r="1410">
          <cell r="V1410" t="str">
            <v>34734</v>
          </cell>
        </row>
        <row r="1411">
          <cell r="V1411" t="str">
            <v>34737</v>
          </cell>
        </row>
        <row r="1412">
          <cell r="V1412" t="str">
            <v>34739</v>
          </cell>
        </row>
        <row r="1413">
          <cell r="V1413" t="str">
            <v>34743</v>
          </cell>
        </row>
        <row r="1414">
          <cell r="V1414" t="str">
            <v>34746</v>
          </cell>
        </row>
        <row r="1415">
          <cell r="V1415" t="str">
            <v>34747</v>
          </cell>
        </row>
        <row r="1416">
          <cell r="V1416" t="str">
            <v>34758</v>
          </cell>
        </row>
        <row r="1417">
          <cell r="V1417" t="str">
            <v>34759</v>
          </cell>
        </row>
        <row r="1418">
          <cell r="V1418" t="str">
            <v>34759</v>
          </cell>
        </row>
        <row r="1419">
          <cell r="V1419" t="str">
            <v>34760</v>
          </cell>
        </row>
        <row r="1420">
          <cell r="V1420" t="str">
            <v>34761</v>
          </cell>
        </row>
        <row r="1421">
          <cell r="V1421" t="str">
            <v>34769</v>
          </cell>
        </row>
        <row r="1422">
          <cell r="V1422" t="str">
            <v>34772</v>
          </cell>
        </row>
        <row r="1423">
          <cell r="V1423" t="str">
            <v>34786</v>
          </cell>
        </row>
        <row r="1424">
          <cell r="V1424" t="str">
            <v>34945</v>
          </cell>
        </row>
        <row r="1425">
          <cell r="V1425" t="str">
            <v>34949</v>
          </cell>
        </row>
        <row r="1426">
          <cell r="V1426" t="str">
            <v>34953</v>
          </cell>
        </row>
        <row r="1427">
          <cell r="V1427" t="str">
            <v>34957</v>
          </cell>
        </row>
        <row r="1428">
          <cell r="V1428" t="str">
            <v>34972</v>
          </cell>
        </row>
        <row r="1429">
          <cell r="V1429" t="str">
            <v>34983</v>
          </cell>
        </row>
        <row r="1430">
          <cell r="V1430" t="str">
            <v>34984</v>
          </cell>
        </row>
        <row r="1431">
          <cell r="V1431" t="str">
            <v>34987</v>
          </cell>
        </row>
        <row r="1432">
          <cell r="V1432" t="str">
            <v>34990</v>
          </cell>
        </row>
        <row r="1433">
          <cell r="V1433" t="str">
            <v>34997</v>
          </cell>
        </row>
        <row r="1434">
          <cell r="V1434" t="str">
            <v>35033</v>
          </cell>
        </row>
        <row r="1435">
          <cell r="V1435" t="str">
            <v>35111</v>
          </cell>
        </row>
        <row r="1436">
          <cell r="V1436" t="str">
            <v>35147</v>
          </cell>
        </row>
        <row r="1437">
          <cell r="V1437" t="str">
            <v>35173</v>
          </cell>
        </row>
        <row r="1438">
          <cell r="V1438" t="str">
            <v>35404</v>
          </cell>
        </row>
        <row r="1439">
          <cell r="V1439" t="str">
            <v>35406</v>
          </cell>
        </row>
        <row r="1440">
          <cell r="V1440" t="str">
            <v>35463</v>
          </cell>
        </row>
        <row r="1441">
          <cell r="V1441" t="str">
            <v>35475</v>
          </cell>
        </row>
        <row r="1442">
          <cell r="V1442" t="str">
            <v>35554</v>
          </cell>
        </row>
        <row r="1443">
          <cell r="V1443" t="str">
            <v>35907</v>
          </cell>
        </row>
        <row r="1444">
          <cell r="V1444" t="str">
            <v>36080</v>
          </cell>
        </row>
        <row r="1445">
          <cell r="V1445" t="str">
            <v>36112</v>
          </cell>
        </row>
        <row r="1446">
          <cell r="V1446" t="str">
            <v>36113</v>
          </cell>
        </row>
        <row r="1447">
          <cell r="V1447" t="str">
            <v>36250</v>
          </cell>
        </row>
        <row r="1448">
          <cell r="V1448" t="str">
            <v>36277</v>
          </cell>
        </row>
        <row r="1449">
          <cell r="V1449" t="str">
            <v>36528</v>
          </cell>
        </row>
        <row r="1450">
          <cell r="V1450" t="str">
            <v>36572</v>
          </cell>
        </row>
        <row r="1451">
          <cell r="V1451" t="str">
            <v>36695</v>
          </cell>
        </row>
        <row r="1452">
          <cell r="V1452" t="str">
            <v>36856</v>
          </cell>
        </row>
        <row r="1453">
          <cell r="V1453" t="str">
            <v>37014</v>
          </cell>
        </row>
        <row r="1454">
          <cell r="V1454" t="str">
            <v>37027</v>
          </cell>
        </row>
        <row r="1455">
          <cell r="V1455" t="str">
            <v>37067</v>
          </cell>
        </row>
        <row r="1456">
          <cell r="V1456" t="str">
            <v>37069</v>
          </cell>
        </row>
        <row r="1457">
          <cell r="V1457" t="str">
            <v>37179</v>
          </cell>
        </row>
        <row r="1458">
          <cell r="V1458" t="str">
            <v>37201</v>
          </cell>
        </row>
        <row r="1459">
          <cell r="V1459" t="str">
            <v>37205</v>
          </cell>
        </row>
        <row r="1460">
          <cell r="V1460" t="str">
            <v>37220</v>
          </cell>
        </row>
        <row r="1461">
          <cell r="V1461" t="str">
            <v>37922</v>
          </cell>
        </row>
        <row r="1462">
          <cell r="V1462" t="str">
            <v>37934</v>
          </cell>
        </row>
        <row r="1463">
          <cell r="V1463" t="str">
            <v>38002</v>
          </cell>
        </row>
        <row r="1464">
          <cell r="V1464" t="str">
            <v>38060</v>
          </cell>
        </row>
        <row r="1465">
          <cell r="V1465" t="str">
            <v>38103</v>
          </cell>
        </row>
        <row r="1466">
          <cell r="V1466" t="str">
            <v>38125</v>
          </cell>
        </row>
        <row r="1467">
          <cell r="V1467" t="str">
            <v>38133</v>
          </cell>
        </row>
        <row r="1468">
          <cell r="V1468" t="str">
            <v>38135</v>
          </cell>
        </row>
        <row r="1469">
          <cell r="V1469" t="str">
            <v>38138</v>
          </cell>
        </row>
        <row r="1470">
          <cell r="V1470" t="str">
            <v>38141</v>
          </cell>
        </row>
        <row r="1471">
          <cell r="V1471" t="str">
            <v>38362</v>
          </cell>
        </row>
        <row r="1472">
          <cell r="V1472" t="str">
            <v>38401</v>
          </cell>
        </row>
        <row r="1473">
          <cell r="V1473" t="str">
            <v>38476</v>
          </cell>
        </row>
        <row r="1474">
          <cell r="V1474" t="str">
            <v>38476</v>
          </cell>
        </row>
        <row r="1475">
          <cell r="V1475" t="str">
            <v>38641</v>
          </cell>
        </row>
        <row r="1476">
          <cell r="V1476" t="str">
            <v>38642</v>
          </cell>
        </row>
        <row r="1477">
          <cell r="V1477" t="str">
            <v>38654</v>
          </cell>
        </row>
        <row r="1478">
          <cell r="V1478" t="str">
            <v>38654</v>
          </cell>
        </row>
        <row r="1479">
          <cell r="V1479" t="str">
            <v>38672</v>
          </cell>
        </row>
        <row r="1480">
          <cell r="V1480" t="str">
            <v>38685</v>
          </cell>
        </row>
        <row r="1481">
          <cell r="V1481" t="str">
            <v>39062</v>
          </cell>
        </row>
        <row r="1482">
          <cell r="V1482" t="str">
            <v>39110</v>
          </cell>
        </row>
        <row r="1483">
          <cell r="V1483" t="str">
            <v>39272</v>
          </cell>
        </row>
        <row r="1484">
          <cell r="V1484" t="str">
            <v>39503</v>
          </cell>
        </row>
        <row r="1485">
          <cell r="V1485" t="str">
            <v>39525</v>
          </cell>
        </row>
        <row r="1486">
          <cell r="V1486" t="str">
            <v>39532</v>
          </cell>
        </row>
        <row r="1487">
          <cell r="V1487" t="str">
            <v>39540</v>
          </cell>
        </row>
        <row r="1488">
          <cell r="V1488" t="str">
            <v>39560</v>
          </cell>
        </row>
        <row r="1489">
          <cell r="V1489" t="str">
            <v>39564</v>
          </cell>
        </row>
        <row r="1490">
          <cell r="V1490" t="str">
            <v>39574</v>
          </cell>
        </row>
        <row r="1491">
          <cell r="V1491" t="str">
            <v>39885</v>
          </cell>
        </row>
        <row r="1492">
          <cell r="V1492" t="str">
            <v>40121</v>
          </cell>
        </row>
        <row r="1493">
          <cell r="V1493" t="str">
            <v>42223</v>
          </cell>
        </row>
        <row r="1494">
          <cell r="V1494" t="str">
            <v>43021</v>
          </cell>
        </row>
        <row r="1495">
          <cell r="V1495" t="str">
            <v>43082</v>
          </cell>
        </row>
        <row r="1496">
          <cell r="V1496" t="str">
            <v>43413</v>
          </cell>
        </row>
        <row r="1497">
          <cell r="V1497" t="str">
            <v>43457</v>
          </cell>
        </row>
        <row r="1498">
          <cell r="V1498" t="str">
            <v>44022</v>
          </cell>
        </row>
        <row r="1499">
          <cell r="V1499" t="str">
            <v>44023</v>
          </cell>
        </row>
        <row r="1500">
          <cell r="V1500" t="str">
            <v>44040</v>
          </cell>
        </row>
        <row r="1501">
          <cell r="V1501" t="str">
            <v>44056</v>
          </cell>
        </row>
        <row r="1502">
          <cell r="V1502" t="str">
            <v>44072</v>
          </cell>
        </row>
        <row r="1503">
          <cell r="V1503" t="str">
            <v>44081</v>
          </cell>
        </row>
        <row r="1504">
          <cell r="V1504" t="str">
            <v>44122</v>
          </cell>
        </row>
        <row r="1505">
          <cell r="V1505" t="str">
            <v>44141</v>
          </cell>
        </row>
        <row r="1506">
          <cell r="V1506" t="str">
            <v>44149</v>
          </cell>
        </row>
        <row r="1507">
          <cell r="V1507" t="str">
            <v>44202</v>
          </cell>
        </row>
        <row r="1508">
          <cell r="V1508" t="str">
            <v>44233</v>
          </cell>
        </row>
        <row r="1509">
          <cell r="V1509" t="str">
            <v>44253</v>
          </cell>
        </row>
        <row r="1510">
          <cell r="V1510" t="str">
            <v>44826</v>
          </cell>
        </row>
        <row r="1511">
          <cell r="V1511" t="str">
            <v>45070</v>
          </cell>
        </row>
        <row r="1512">
          <cell r="V1512" t="str">
            <v>45349</v>
          </cell>
        </row>
        <row r="1513">
          <cell r="V1513" t="str">
            <v>45361</v>
          </cell>
        </row>
        <row r="1514">
          <cell r="V1514" t="str">
            <v>45433</v>
          </cell>
        </row>
        <row r="1515">
          <cell r="V1515" t="str">
            <v>45678</v>
          </cell>
        </row>
        <row r="1516">
          <cell r="V1516" t="str">
            <v>45854</v>
          </cell>
        </row>
        <row r="1517">
          <cell r="V1517" t="str">
            <v>46033</v>
          </cell>
        </row>
        <row r="1518">
          <cell r="V1518" t="str">
            <v>46055</v>
          </cell>
        </row>
        <row r="1519">
          <cell r="V1519" t="str">
            <v>46077</v>
          </cell>
        </row>
        <row r="1520">
          <cell r="V1520" t="str">
            <v>46128</v>
          </cell>
        </row>
        <row r="1521">
          <cell r="V1521" t="str">
            <v>46184</v>
          </cell>
        </row>
        <row r="1522">
          <cell r="V1522" t="str">
            <v>46236</v>
          </cell>
        </row>
        <row r="1523">
          <cell r="V1523" t="str">
            <v>46280</v>
          </cell>
        </row>
        <row r="1524">
          <cell r="V1524" t="str">
            <v>46321</v>
          </cell>
        </row>
        <row r="1525">
          <cell r="V1525" t="str">
            <v>46530</v>
          </cell>
        </row>
        <row r="1526">
          <cell r="V1526" t="str">
            <v>46530</v>
          </cell>
        </row>
        <row r="1527">
          <cell r="V1527" t="str">
            <v>47281</v>
          </cell>
        </row>
        <row r="1528">
          <cell r="V1528" t="str">
            <v>47725</v>
          </cell>
        </row>
        <row r="1529">
          <cell r="V1529" t="str">
            <v>47725</v>
          </cell>
        </row>
        <row r="1530">
          <cell r="V1530" t="str">
            <v>47833</v>
          </cell>
        </row>
        <row r="1531">
          <cell r="V1531" t="str">
            <v>47930</v>
          </cell>
        </row>
        <row r="1532">
          <cell r="V1532" t="str">
            <v>47981</v>
          </cell>
        </row>
        <row r="1533">
          <cell r="V1533" t="str">
            <v>48009</v>
          </cell>
        </row>
        <row r="1534">
          <cell r="V1534" t="str">
            <v>48025</v>
          </cell>
        </row>
        <row r="1535">
          <cell r="V1535" t="str">
            <v>48032</v>
          </cell>
        </row>
        <row r="1536">
          <cell r="V1536" t="str">
            <v>48042</v>
          </cell>
        </row>
        <row r="1537">
          <cell r="V1537" t="str">
            <v>48070</v>
          </cell>
        </row>
        <row r="1538">
          <cell r="V1538" t="str">
            <v>48084</v>
          </cell>
        </row>
        <row r="1539">
          <cell r="V1539" t="str">
            <v>48085</v>
          </cell>
        </row>
        <row r="1540">
          <cell r="V1540" t="str">
            <v>48098</v>
          </cell>
        </row>
        <row r="1541">
          <cell r="V1541" t="str">
            <v>48138</v>
          </cell>
        </row>
        <row r="1542">
          <cell r="V1542" t="str">
            <v>48157</v>
          </cell>
        </row>
        <row r="1543">
          <cell r="V1543" t="str">
            <v>48168</v>
          </cell>
        </row>
        <row r="1544">
          <cell r="V1544" t="str">
            <v>48236</v>
          </cell>
        </row>
        <row r="1545">
          <cell r="V1545" t="str">
            <v>48240</v>
          </cell>
        </row>
        <row r="1546">
          <cell r="V1546" t="str">
            <v>48301</v>
          </cell>
        </row>
        <row r="1547">
          <cell r="V1547" t="str">
            <v>48304</v>
          </cell>
        </row>
        <row r="1548">
          <cell r="V1548" t="str">
            <v>48309</v>
          </cell>
        </row>
        <row r="1549">
          <cell r="V1549" t="str">
            <v>48322</v>
          </cell>
        </row>
        <row r="1550">
          <cell r="V1550" t="str">
            <v>48323</v>
          </cell>
        </row>
        <row r="1551">
          <cell r="V1551" t="str">
            <v>48331</v>
          </cell>
        </row>
        <row r="1552">
          <cell r="V1552" t="str">
            <v>48350</v>
          </cell>
        </row>
        <row r="1553">
          <cell r="V1553" t="str">
            <v>48357</v>
          </cell>
        </row>
        <row r="1554">
          <cell r="V1554" t="str">
            <v>48367</v>
          </cell>
        </row>
        <row r="1555">
          <cell r="V1555" t="str">
            <v>48374</v>
          </cell>
        </row>
        <row r="1556">
          <cell r="V1556" t="str">
            <v>48375</v>
          </cell>
        </row>
        <row r="1557">
          <cell r="V1557" t="str">
            <v>48382</v>
          </cell>
        </row>
        <row r="1558">
          <cell r="V1558" t="str">
            <v>48438</v>
          </cell>
        </row>
        <row r="1559">
          <cell r="V1559" t="str">
            <v>48438</v>
          </cell>
        </row>
        <row r="1560">
          <cell r="V1560" t="str">
            <v>48519</v>
          </cell>
        </row>
        <row r="1561">
          <cell r="V1561" t="str">
            <v>48822</v>
          </cell>
        </row>
        <row r="1562">
          <cell r="V1562" t="str">
            <v>49102</v>
          </cell>
        </row>
        <row r="1563">
          <cell r="V1563" t="str">
            <v>49233</v>
          </cell>
        </row>
        <row r="1564">
          <cell r="V1564" t="str">
            <v>49276</v>
          </cell>
        </row>
        <row r="1565">
          <cell r="V1565" t="str">
            <v>49301</v>
          </cell>
        </row>
        <row r="1566">
          <cell r="V1566" t="str">
            <v>49302</v>
          </cell>
        </row>
        <row r="1567">
          <cell r="V1567" t="str">
            <v>49338</v>
          </cell>
        </row>
        <row r="1568">
          <cell r="V1568" t="str">
            <v>49460</v>
          </cell>
        </row>
        <row r="1569">
          <cell r="V1569" t="str">
            <v>50643</v>
          </cell>
        </row>
        <row r="1570">
          <cell r="V1570" t="str">
            <v>52359</v>
          </cell>
        </row>
        <row r="1571">
          <cell r="V1571" t="str">
            <v>53005</v>
          </cell>
        </row>
        <row r="1572">
          <cell r="V1572" t="str">
            <v>53017</v>
          </cell>
        </row>
        <row r="1573">
          <cell r="V1573" t="str">
            <v>53045</v>
          </cell>
        </row>
        <row r="1574">
          <cell r="V1574" t="str">
            <v>53158</v>
          </cell>
        </row>
        <row r="1575">
          <cell r="V1575" t="str">
            <v>53521</v>
          </cell>
        </row>
        <row r="1576">
          <cell r="V1576" t="str">
            <v>55001</v>
          </cell>
        </row>
        <row r="1577">
          <cell r="V1577" t="str">
            <v>55011</v>
          </cell>
        </row>
        <row r="1578">
          <cell r="V1578" t="str">
            <v>55129</v>
          </cell>
        </row>
        <row r="1579">
          <cell r="V1579" t="str">
            <v>55341</v>
          </cell>
        </row>
        <row r="1580">
          <cell r="V1580" t="str">
            <v>55346</v>
          </cell>
        </row>
        <row r="1581">
          <cell r="V1581" t="str">
            <v>55449</v>
          </cell>
        </row>
        <row r="1582">
          <cell r="V1582" t="str">
            <v>59804</v>
          </cell>
        </row>
        <row r="1583">
          <cell r="V1583" t="str">
            <v>59823</v>
          </cell>
        </row>
        <row r="1584">
          <cell r="V1584" t="str">
            <v>60010</v>
          </cell>
        </row>
        <row r="1585">
          <cell r="V1585" t="str">
            <v>60015</v>
          </cell>
        </row>
        <row r="1586">
          <cell r="V1586" t="str">
            <v>60022</v>
          </cell>
        </row>
        <row r="1587">
          <cell r="V1587" t="str">
            <v>60026</v>
          </cell>
        </row>
        <row r="1588">
          <cell r="V1588" t="str">
            <v>60035</v>
          </cell>
        </row>
        <row r="1589">
          <cell r="V1589" t="str">
            <v>60042</v>
          </cell>
        </row>
        <row r="1590">
          <cell r="V1590" t="str">
            <v>60044</v>
          </cell>
        </row>
        <row r="1591">
          <cell r="V1591" t="str">
            <v>60045</v>
          </cell>
        </row>
        <row r="1592">
          <cell r="V1592" t="str">
            <v>60051</v>
          </cell>
        </row>
        <row r="1593">
          <cell r="V1593" t="str">
            <v>60062</v>
          </cell>
        </row>
        <row r="1594">
          <cell r="V1594" t="str">
            <v>60069</v>
          </cell>
        </row>
        <row r="1595">
          <cell r="V1595" t="str">
            <v>60083</v>
          </cell>
        </row>
        <row r="1596">
          <cell r="V1596" t="str">
            <v>60088</v>
          </cell>
        </row>
        <row r="1597">
          <cell r="V1597" t="str">
            <v>60089</v>
          </cell>
        </row>
        <row r="1598">
          <cell r="V1598" t="str">
            <v>60091</v>
          </cell>
        </row>
        <row r="1599">
          <cell r="V1599" t="str">
            <v>60093</v>
          </cell>
        </row>
        <row r="1600">
          <cell r="V1600" t="str">
            <v>60102</v>
          </cell>
        </row>
        <row r="1601">
          <cell r="V1601" t="str">
            <v>60103</v>
          </cell>
        </row>
        <row r="1602">
          <cell r="V1602" t="str">
            <v>60107</v>
          </cell>
        </row>
        <row r="1603">
          <cell r="V1603" t="str">
            <v>60108</v>
          </cell>
        </row>
        <row r="1604">
          <cell r="V1604" t="str">
            <v>60119</v>
          </cell>
        </row>
        <row r="1605">
          <cell r="V1605" t="str">
            <v>60124</v>
          </cell>
        </row>
        <row r="1606">
          <cell r="V1606" t="str">
            <v>60134</v>
          </cell>
        </row>
        <row r="1607">
          <cell r="V1607" t="str">
            <v>60136</v>
          </cell>
        </row>
        <row r="1608">
          <cell r="V1608" t="str">
            <v>60142</v>
          </cell>
        </row>
        <row r="1609">
          <cell r="V1609" t="str">
            <v>60154</v>
          </cell>
        </row>
        <row r="1610">
          <cell r="V1610" t="str">
            <v>60173</v>
          </cell>
        </row>
        <row r="1611">
          <cell r="V1611" t="str">
            <v>60175</v>
          </cell>
        </row>
        <row r="1612">
          <cell r="V1612" t="str">
            <v>60184</v>
          </cell>
        </row>
        <row r="1613">
          <cell r="V1613" t="str">
            <v>60189</v>
          </cell>
        </row>
        <row r="1614">
          <cell r="V1614" t="str">
            <v>60190</v>
          </cell>
        </row>
        <row r="1615">
          <cell r="V1615" t="str">
            <v>60192</v>
          </cell>
        </row>
        <row r="1616">
          <cell r="V1616" t="str">
            <v>60195</v>
          </cell>
        </row>
        <row r="1617">
          <cell r="V1617" t="str">
            <v>60201</v>
          </cell>
        </row>
        <row r="1618">
          <cell r="V1618" t="str">
            <v>60203</v>
          </cell>
        </row>
        <row r="1619">
          <cell r="V1619" t="str">
            <v>60404</v>
          </cell>
        </row>
        <row r="1620">
          <cell r="V1620" t="str">
            <v>60422</v>
          </cell>
        </row>
        <row r="1621">
          <cell r="V1621" t="str">
            <v>60428</v>
          </cell>
        </row>
        <row r="1622">
          <cell r="V1622" t="str">
            <v>60429</v>
          </cell>
        </row>
        <row r="1623">
          <cell r="V1623" t="str">
            <v>60446</v>
          </cell>
        </row>
        <row r="1624">
          <cell r="V1624" t="str">
            <v>60463</v>
          </cell>
        </row>
        <row r="1625">
          <cell r="V1625" t="str">
            <v>60464</v>
          </cell>
        </row>
        <row r="1626">
          <cell r="V1626" t="str">
            <v>60467</v>
          </cell>
        </row>
        <row r="1627">
          <cell r="V1627" t="str">
            <v>60473</v>
          </cell>
        </row>
        <row r="1628">
          <cell r="V1628" t="str">
            <v>60478</v>
          </cell>
        </row>
        <row r="1629">
          <cell r="V1629" t="str">
            <v>60491</v>
          </cell>
        </row>
        <row r="1630">
          <cell r="V1630" t="str">
            <v>60502</v>
          </cell>
        </row>
        <row r="1631">
          <cell r="V1631" t="str">
            <v>60503</v>
          </cell>
        </row>
        <row r="1632">
          <cell r="V1632" t="str">
            <v>60503</v>
          </cell>
        </row>
        <row r="1633">
          <cell r="V1633" t="str">
            <v>60511</v>
          </cell>
        </row>
        <row r="1634">
          <cell r="V1634" t="str">
            <v>60511</v>
          </cell>
        </row>
        <row r="1635">
          <cell r="V1635" t="str">
            <v>60540</v>
          </cell>
        </row>
        <row r="1636">
          <cell r="V1636" t="str">
            <v>60544</v>
          </cell>
        </row>
        <row r="1637">
          <cell r="V1637" t="str">
            <v>60544</v>
          </cell>
        </row>
        <row r="1638">
          <cell r="V1638" t="str">
            <v>60554</v>
          </cell>
        </row>
        <row r="1639">
          <cell r="V1639" t="str">
            <v>60555</v>
          </cell>
        </row>
        <row r="1640">
          <cell r="V1640" t="str">
            <v>60564</v>
          </cell>
        </row>
        <row r="1641">
          <cell r="V1641" t="str">
            <v>60565</v>
          </cell>
        </row>
        <row r="1642">
          <cell r="V1642" t="str">
            <v>60585</v>
          </cell>
        </row>
        <row r="1643">
          <cell r="V1643" t="str">
            <v>60585</v>
          </cell>
        </row>
        <row r="1644">
          <cell r="V1644" t="str">
            <v>60586</v>
          </cell>
        </row>
        <row r="1645">
          <cell r="V1645" t="str">
            <v>60586</v>
          </cell>
        </row>
        <row r="1646">
          <cell r="V1646" t="str">
            <v>60601</v>
          </cell>
        </row>
        <row r="1647">
          <cell r="V1647" t="str">
            <v>60602</v>
          </cell>
        </row>
        <row r="1648">
          <cell r="V1648" t="str">
            <v>60603</v>
          </cell>
        </row>
        <row r="1649">
          <cell r="V1649" t="str">
            <v>60604</v>
          </cell>
        </row>
        <row r="1650">
          <cell r="V1650" t="str">
            <v>60605</v>
          </cell>
        </row>
        <row r="1651">
          <cell r="V1651" t="str">
            <v>60606</v>
          </cell>
        </row>
        <row r="1652">
          <cell r="V1652" t="str">
            <v>60607</v>
          </cell>
        </row>
        <row r="1653">
          <cell r="V1653" t="str">
            <v>60610</v>
          </cell>
        </row>
        <row r="1654">
          <cell r="V1654" t="str">
            <v>60611</v>
          </cell>
        </row>
        <row r="1655">
          <cell r="V1655" t="str">
            <v>60614</v>
          </cell>
        </row>
        <row r="1656">
          <cell r="V1656" t="str">
            <v>60654</v>
          </cell>
        </row>
        <row r="1657">
          <cell r="V1657" t="str">
            <v>60661</v>
          </cell>
        </row>
        <row r="1658">
          <cell r="V1658" t="str">
            <v>60712</v>
          </cell>
        </row>
        <row r="1659">
          <cell r="V1659" t="str">
            <v>60948</v>
          </cell>
        </row>
        <row r="1660">
          <cell r="V1660" t="str">
            <v>61012</v>
          </cell>
        </row>
        <row r="1661">
          <cell r="V1661" t="str">
            <v>61065</v>
          </cell>
        </row>
        <row r="1662">
          <cell r="V1662" t="str">
            <v>61073</v>
          </cell>
        </row>
        <row r="1663">
          <cell r="V1663" t="str">
            <v>61088</v>
          </cell>
        </row>
        <row r="1664">
          <cell r="V1664" t="str">
            <v>61565</v>
          </cell>
        </row>
        <row r="1665">
          <cell r="V1665" t="str">
            <v>61815</v>
          </cell>
        </row>
        <row r="1666">
          <cell r="V1666" t="str">
            <v>61830</v>
          </cell>
        </row>
        <row r="1667">
          <cell r="V1667" t="str">
            <v>63038</v>
          </cell>
        </row>
        <row r="1668">
          <cell r="V1668" t="str">
            <v>63040</v>
          </cell>
        </row>
        <row r="1669">
          <cell r="V1669" t="str">
            <v>63131</v>
          </cell>
        </row>
        <row r="1670">
          <cell r="V1670" t="str">
            <v>63341</v>
          </cell>
        </row>
        <row r="1671">
          <cell r="V1671" t="str">
            <v>63626</v>
          </cell>
        </row>
        <row r="1672">
          <cell r="V1672" t="str">
            <v>64034</v>
          </cell>
        </row>
        <row r="1673">
          <cell r="V1673" t="str">
            <v>64083</v>
          </cell>
        </row>
        <row r="1674">
          <cell r="V1674" t="str">
            <v>64145</v>
          </cell>
        </row>
        <row r="1675">
          <cell r="V1675" t="str">
            <v>64157</v>
          </cell>
        </row>
        <row r="1676">
          <cell r="V1676" t="str">
            <v>64439</v>
          </cell>
        </row>
        <row r="1677">
          <cell r="V1677" t="str">
            <v>64440</v>
          </cell>
        </row>
        <row r="1678">
          <cell r="V1678" t="str">
            <v>64867</v>
          </cell>
        </row>
        <row r="1679">
          <cell r="V1679" t="str">
            <v>65650</v>
          </cell>
        </row>
        <row r="1680">
          <cell r="V1680" t="str">
            <v>66027</v>
          </cell>
        </row>
        <row r="1681">
          <cell r="V1681" t="str">
            <v>66206</v>
          </cell>
        </row>
        <row r="1682">
          <cell r="V1682" t="str">
            <v>66207</v>
          </cell>
        </row>
        <row r="1683">
          <cell r="V1683" t="str">
            <v>66218</v>
          </cell>
        </row>
        <row r="1684">
          <cell r="V1684" t="str">
            <v>66221</v>
          </cell>
        </row>
        <row r="1685">
          <cell r="V1685" t="str">
            <v>66227</v>
          </cell>
        </row>
        <row r="1686">
          <cell r="V1686" t="str">
            <v>66442</v>
          </cell>
        </row>
        <row r="1687">
          <cell r="V1687" t="str">
            <v>70006</v>
          </cell>
        </row>
        <row r="1688">
          <cell r="V1688" t="str">
            <v>70037</v>
          </cell>
        </row>
        <row r="1689">
          <cell r="V1689" t="str">
            <v>70038</v>
          </cell>
        </row>
        <row r="1690">
          <cell r="V1690" t="str">
            <v>70040</v>
          </cell>
        </row>
        <row r="1691">
          <cell r="V1691" t="str">
            <v>70050</v>
          </cell>
        </row>
        <row r="1692">
          <cell r="V1692" t="str">
            <v>70058</v>
          </cell>
        </row>
        <row r="1693">
          <cell r="V1693" t="str">
            <v>70082</v>
          </cell>
        </row>
        <row r="1694">
          <cell r="V1694" t="str">
            <v>70083</v>
          </cell>
        </row>
        <row r="1695">
          <cell r="V1695" t="str">
            <v>70091</v>
          </cell>
        </row>
        <row r="1696">
          <cell r="V1696" t="str">
            <v>70092</v>
          </cell>
        </row>
        <row r="1697">
          <cell r="V1697" t="str">
            <v>70115</v>
          </cell>
        </row>
        <row r="1698">
          <cell r="V1698" t="str">
            <v>70119</v>
          </cell>
        </row>
        <row r="1699">
          <cell r="V1699" t="str">
            <v>70122</v>
          </cell>
        </row>
        <row r="1700">
          <cell r="V1700" t="str">
            <v>70123</v>
          </cell>
        </row>
        <row r="1701">
          <cell r="V1701" t="str">
            <v>70124</v>
          </cell>
        </row>
        <row r="1702">
          <cell r="V1702" t="str">
            <v>70125</v>
          </cell>
        </row>
        <row r="1703">
          <cell r="V1703" t="str">
            <v>70127</v>
          </cell>
        </row>
        <row r="1704">
          <cell r="V1704" t="str">
            <v>70130</v>
          </cell>
        </row>
        <row r="1705">
          <cell r="V1705" t="str">
            <v>70358</v>
          </cell>
        </row>
        <row r="1706">
          <cell r="V1706" t="str">
            <v>70359</v>
          </cell>
        </row>
        <row r="1707">
          <cell r="V1707" t="str">
            <v>70397</v>
          </cell>
        </row>
        <row r="1708">
          <cell r="V1708" t="str">
            <v>70427</v>
          </cell>
        </row>
        <row r="1709">
          <cell r="V1709" t="str">
            <v>70448</v>
          </cell>
        </row>
        <row r="1710">
          <cell r="V1710" t="str">
            <v>70458</v>
          </cell>
        </row>
        <row r="1711">
          <cell r="V1711" t="str">
            <v>70460</v>
          </cell>
        </row>
        <row r="1712">
          <cell r="V1712" t="str">
            <v>70461</v>
          </cell>
        </row>
        <row r="1713">
          <cell r="V1713" t="str">
            <v>70463</v>
          </cell>
        </row>
        <row r="1714">
          <cell r="V1714" t="str">
            <v>70464</v>
          </cell>
        </row>
        <row r="1715">
          <cell r="V1715" t="str">
            <v>70471</v>
          </cell>
        </row>
        <row r="1716">
          <cell r="V1716" t="str">
            <v>70715</v>
          </cell>
        </row>
        <row r="1717">
          <cell r="V1717" t="str">
            <v>71032</v>
          </cell>
        </row>
        <row r="1718">
          <cell r="V1718" t="str">
            <v>71110</v>
          </cell>
        </row>
        <row r="1719">
          <cell r="V1719" t="str">
            <v>71427</v>
          </cell>
        </row>
        <row r="1720">
          <cell r="V1720" t="str">
            <v>71909</v>
          </cell>
        </row>
        <row r="1721">
          <cell r="V1721" t="str">
            <v>71913</v>
          </cell>
        </row>
        <row r="1722">
          <cell r="V1722" t="str">
            <v>71933</v>
          </cell>
        </row>
        <row r="1723">
          <cell r="V1723" t="str">
            <v>71968</v>
          </cell>
        </row>
        <row r="1724">
          <cell r="V1724" t="str">
            <v>72714</v>
          </cell>
        </row>
        <row r="1725">
          <cell r="V1725" t="str">
            <v>72715</v>
          </cell>
        </row>
        <row r="1726">
          <cell r="V1726" t="str">
            <v>72916</v>
          </cell>
        </row>
        <row r="1727">
          <cell r="V1727" t="str">
            <v>73012</v>
          </cell>
        </row>
        <row r="1728">
          <cell r="V1728" t="str">
            <v>73025</v>
          </cell>
        </row>
        <row r="1729">
          <cell r="V1729" t="str">
            <v>73065</v>
          </cell>
        </row>
        <row r="1730">
          <cell r="V1730" t="str">
            <v>73503</v>
          </cell>
        </row>
        <row r="1731">
          <cell r="V1731" t="str">
            <v>73543</v>
          </cell>
        </row>
        <row r="1732">
          <cell r="V1732" t="str">
            <v>74033</v>
          </cell>
        </row>
        <row r="1733">
          <cell r="V1733" t="str">
            <v>74936</v>
          </cell>
        </row>
        <row r="1734">
          <cell r="V1734" t="str">
            <v>75002</v>
          </cell>
        </row>
        <row r="1735">
          <cell r="V1735" t="str">
            <v>75010</v>
          </cell>
        </row>
        <row r="1736">
          <cell r="V1736" t="str">
            <v>75013</v>
          </cell>
        </row>
        <row r="1737">
          <cell r="V1737" t="str">
            <v>75019</v>
          </cell>
        </row>
        <row r="1738">
          <cell r="V1738" t="str">
            <v>75022</v>
          </cell>
        </row>
        <row r="1739">
          <cell r="V1739" t="str">
            <v>75022</v>
          </cell>
        </row>
        <row r="1740">
          <cell r="V1740" t="str">
            <v>75025</v>
          </cell>
        </row>
        <row r="1741">
          <cell r="V1741" t="str">
            <v>75028</v>
          </cell>
        </row>
        <row r="1742">
          <cell r="V1742" t="str">
            <v>75028</v>
          </cell>
        </row>
        <row r="1743">
          <cell r="V1743" t="str">
            <v>75032</v>
          </cell>
        </row>
        <row r="1744">
          <cell r="V1744" t="str">
            <v>75035</v>
          </cell>
        </row>
        <row r="1745">
          <cell r="V1745" t="str">
            <v>75048</v>
          </cell>
        </row>
        <row r="1746">
          <cell r="V1746" t="str">
            <v>75056</v>
          </cell>
        </row>
        <row r="1747">
          <cell r="V1747" t="str">
            <v>75070</v>
          </cell>
        </row>
        <row r="1748">
          <cell r="V1748" t="str">
            <v>75077</v>
          </cell>
        </row>
        <row r="1749">
          <cell r="V1749" t="str">
            <v>75078</v>
          </cell>
        </row>
        <row r="1750">
          <cell r="V1750" t="str">
            <v>75087</v>
          </cell>
        </row>
        <row r="1751">
          <cell r="V1751" t="str">
            <v>75088</v>
          </cell>
        </row>
        <row r="1752">
          <cell r="V1752" t="str">
            <v>75089</v>
          </cell>
        </row>
        <row r="1753">
          <cell r="V1753" t="str">
            <v>75094</v>
          </cell>
        </row>
        <row r="1754">
          <cell r="V1754" t="str">
            <v>75104</v>
          </cell>
        </row>
        <row r="1755">
          <cell r="V1755" t="str">
            <v>75126</v>
          </cell>
        </row>
        <row r="1756">
          <cell r="V1756" t="str">
            <v>75132</v>
          </cell>
        </row>
        <row r="1757">
          <cell r="V1757" t="str">
            <v>75137</v>
          </cell>
        </row>
        <row r="1758">
          <cell r="V1758" t="str">
            <v>75166</v>
          </cell>
        </row>
        <row r="1759">
          <cell r="V1759" t="str">
            <v>75167</v>
          </cell>
        </row>
        <row r="1760">
          <cell r="V1760" t="str">
            <v>75181</v>
          </cell>
        </row>
        <row r="1761">
          <cell r="V1761" t="str">
            <v>75201</v>
          </cell>
        </row>
        <row r="1762">
          <cell r="V1762" t="str">
            <v>75202</v>
          </cell>
        </row>
        <row r="1763">
          <cell r="V1763" t="str">
            <v>75204</v>
          </cell>
        </row>
        <row r="1764">
          <cell r="V1764" t="str">
            <v>75209</v>
          </cell>
        </row>
        <row r="1765">
          <cell r="V1765" t="str">
            <v>75225</v>
          </cell>
        </row>
        <row r="1766">
          <cell r="V1766" t="str">
            <v>75244</v>
          </cell>
        </row>
        <row r="1767">
          <cell r="V1767" t="str">
            <v>75251</v>
          </cell>
        </row>
        <row r="1768">
          <cell r="V1768" t="str">
            <v>75705</v>
          </cell>
        </row>
        <row r="1769">
          <cell r="V1769" t="str">
            <v>75771</v>
          </cell>
        </row>
        <row r="1770">
          <cell r="V1770" t="str">
            <v>75791</v>
          </cell>
        </row>
        <row r="1771">
          <cell r="V1771" t="str">
            <v>76001</v>
          </cell>
        </row>
        <row r="1772">
          <cell r="V1772" t="str">
            <v>76002</v>
          </cell>
        </row>
        <row r="1773">
          <cell r="V1773" t="str">
            <v>76008</v>
          </cell>
        </row>
        <row r="1774">
          <cell r="V1774" t="str">
            <v>76018</v>
          </cell>
        </row>
        <row r="1775">
          <cell r="V1775" t="str">
            <v>76052</v>
          </cell>
        </row>
        <row r="1776">
          <cell r="V1776" t="str">
            <v>76052</v>
          </cell>
        </row>
        <row r="1777">
          <cell r="V1777" t="str">
            <v>76052</v>
          </cell>
        </row>
        <row r="1778">
          <cell r="V1778" t="str">
            <v>76063</v>
          </cell>
        </row>
        <row r="1779">
          <cell r="V1779" t="str">
            <v>76092</v>
          </cell>
        </row>
        <row r="1780">
          <cell r="V1780" t="str">
            <v>76092</v>
          </cell>
        </row>
        <row r="1781">
          <cell r="V1781" t="str">
            <v>76102</v>
          </cell>
        </row>
        <row r="1782">
          <cell r="V1782" t="str">
            <v>76123</v>
          </cell>
        </row>
        <row r="1783">
          <cell r="V1783" t="str">
            <v>76131</v>
          </cell>
        </row>
        <row r="1784">
          <cell r="V1784" t="str">
            <v>76148</v>
          </cell>
        </row>
        <row r="1785">
          <cell r="V1785" t="str">
            <v>76182</v>
          </cell>
        </row>
        <row r="1786">
          <cell r="V1786" t="str">
            <v>76226</v>
          </cell>
        </row>
        <row r="1787">
          <cell r="V1787" t="str">
            <v>76227</v>
          </cell>
        </row>
        <row r="1788">
          <cell r="V1788" t="str">
            <v>76244</v>
          </cell>
        </row>
        <row r="1789">
          <cell r="V1789" t="str">
            <v>76248</v>
          </cell>
        </row>
        <row r="1790">
          <cell r="V1790" t="str">
            <v>76249</v>
          </cell>
        </row>
        <row r="1791">
          <cell r="V1791" t="str">
            <v>76249</v>
          </cell>
        </row>
        <row r="1792">
          <cell r="V1792" t="str">
            <v>76311</v>
          </cell>
        </row>
        <row r="1793">
          <cell r="V1793" t="str">
            <v>76487</v>
          </cell>
        </row>
        <row r="1794">
          <cell r="V1794" t="str">
            <v>76487</v>
          </cell>
        </row>
        <row r="1795">
          <cell r="V1795" t="str">
            <v>76624</v>
          </cell>
        </row>
        <row r="1796">
          <cell r="V1796" t="str">
            <v>76633</v>
          </cell>
        </row>
        <row r="1797">
          <cell r="V1797" t="str">
            <v>76640</v>
          </cell>
        </row>
        <row r="1798">
          <cell r="V1798" t="str">
            <v>76643</v>
          </cell>
        </row>
        <row r="1799">
          <cell r="V1799" t="str">
            <v>76655</v>
          </cell>
        </row>
        <row r="1800">
          <cell r="V1800" t="str">
            <v>76712</v>
          </cell>
        </row>
        <row r="1801">
          <cell r="V1801" t="str">
            <v>77002</v>
          </cell>
        </row>
        <row r="1802">
          <cell r="V1802" t="str">
            <v>77005</v>
          </cell>
        </row>
        <row r="1803">
          <cell r="V1803" t="str">
            <v>77030</v>
          </cell>
        </row>
        <row r="1804">
          <cell r="V1804" t="str">
            <v>77046</v>
          </cell>
        </row>
        <row r="1805">
          <cell r="V1805" t="str">
            <v>77056</v>
          </cell>
        </row>
        <row r="1806">
          <cell r="V1806" t="str">
            <v>77059</v>
          </cell>
        </row>
        <row r="1807">
          <cell r="V1807" t="str">
            <v>77094</v>
          </cell>
        </row>
        <row r="1808">
          <cell r="V1808" t="str">
            <v>77346</v>
          </cell>
        </row>
        <row r="1809">
          <cell r="V1809" t="str">
            <v>77381</v>
          </cell>
        </row>
        <row r="1810">
          <cell r="V1810" t="str">
            <v>77382</v>
          </cell>
        </row>
        <row r="1811">
          <cell r="V1811" t="str">
            <v>77384</v>
          </cell>
        </row>
        <row r="1812">
          <cell r="V1812" t="str">
            <v>77388</v>
          </cell>
        </row>
        <row r="1813">
          <cell r="V1813" t="str">
            <v>77389</v>
          </cell>
        </row>
        <row r="1814">
          <cell r="V1814" t="str">
            <v>77401</v>
          </cell>
        </row>
        <row r="1815">
          <cell r="V1815" t="str">
            <v>77407</v>
          </cell>
        </row>
        <row r="1816">
          <cell r="V1816" t="str">
            <v>77433</v>
          </cell>
        </row>
        <row r="1817">
          <cell r="V1817" t="str">
            <v>77449</v>
          </cell>
        </row>
        <row r="1818">
          <cell r="V1818" t="str">
            <v>77450</v>
          </cell>
        </row>
        <row r="1819">
          <cell r="V1819" t="str">
            <v>77459</v>
          </cell>
        </row>
        <row r="1820">
          <cell r="V1820" t="str">
            <v>77479</v>
          </cell>
        </row>
        <row r="1821">
          <cell r="V1821" t="str">
            <v>77489</v>
          </cell>
        </row>
        <row r="1822">
          <cell r="V1822" t="str">
            <v>77493</v>
          </cell>
        </row>
        <row r="1823">
          <cell r="V1823" t="str">
            <v>77498</v>
          </cell>
        </row>
        <row r="1824">
          <cell r="V1824" t="str">
            <v>77629</v>
          </cell>
        </row>
        <row r="1825">
          <cell r="V1825" t="str">
            <v>77707</v>
          </cell>
        </row>
        <row r="1826">
          <cell r="V1826" t="str">
            <v>77713</v>
          </cell>
        </row>
        <row r="1827">
          <cell r="V1827" t="str">
            <v>77802</v>
          </cell>
        </row>
        <row r="1828">
          <cell r="V1828" t="str">
            <v>77807</v>
          </cell>
        </row>
        <row r="1829">
          <cell r="V1829" t="str">
            <v>77808</v>
          </cell>
        </row>
        <row r="1830">
          <cell r="V1830" t="str">
            <v>77845</v>
          </cell>
        </row>
        <row r="1831">
          <cell r="V1831" t="str">
            <v>78012</v>
          </cell>
        </row>
        <row r="1832">
          <cell r="V1832" t="str">
            <v>78023</v>
          </cell>
        </row>
        <row r="1833">
          <cell r="V1833" t="str">
            <v>78023</v>
          </cell>
        </row>
        <row r="1834">
          <cell r="V1834" t="str">
            <v>78045</v>
          </cell>
        </row>
        <row r="1835">
          <cell r="V1835" t="str">
            <v>78108</v>
          </cell>
        </row>
        <row r="1836">
          <cell r="V1836" t="str">
            <v>78109</v>
          </cell>
        </row>
        <row r="1837">
          <cell r="V1837" t="str">
            <v>78121</v>
          </cell>
        </row>
        <row r="1838">
          <cell r="V1838" t="str">
            <v>78152</v>
          </cell>
        </row>
        <row r="1839">
          <cell r="V1839" t="str">
            <v>78154</v>
          </cell>
        </row>
        <row r="1840">
          <cell r="V1840" t="str">
            <v>78233</v>
          </cell>
        </row>
        <row r="1841">
          <cell r="V1841" t="str">
            <v>78234</v>
          </cell>
        </row>
        <row r="1842">
          <cell r="V1842" t="str">
            <v>78235</v>
          </cell>
        </row>
        <row r="1843">
          <cell r="V1843" t="str">
            <v>78236</v>
          </cell>
        </row>
        <row r="1844">
          <cell r="V1844" t="str">
            <v>78239</v>
          </cell>
        </row>
        <row r="1845">
          <cell r="V1845" t="str">
            <v>78244</v>
          </cell>
        </row>
        <row r="1846">
          <cell r="V1846" t="str">
            <v>78247</v>
          </cell>
        </row>
        <row r="1847">
          <cell r="V1847" t="str">
            <v>78248</v>
          </cell>
        </row>
        <row r="1848">
          <cell r="V1848" t="str">
            <v>78249</v>
          </cell>
        </row>
        <row r="1849">
          <cell r="V1849" t="str">
            <v>78250</v>
          </cell>
        </row>
        <row r="1850">
          <cell r="V1850" t="str">
            <v>78253</v>
          </cell>
        </row>
        <row r="1851">
          <cell r="V1851" t="str">
            <v>78253</v>
          </cell>
        </row>
        <row r="1852">
          <cell r="V1852" t="str">
            <v>78254</v>
          </cell>
        </row>
        <row r="1853">
          <cell r="V1853" t="str">
            <v>78255</v>
          </cell>
        </row>
        <row r="1854">
          <cell r="V1854" t="str">
            <v>78257</v>
          </cell>
        </row>
        <row r="1855">
          <cell r="V1855" t="str">
            <v>78258</v>
          </cell>
        </row>
        <row r="1856">
          <cell r="V1856" t="str">
            <v>78259</v>
          </cell>
        </row>
        <row r="1857">
          <cell r="V1857" t="str">
            <v>78260</v>
          </cell>
        </row>
        <row r="1858">
          <cell r="V1858" t="str">
            <v>78261</v>
          </cell>
        </row>
        <row r="1859">
          <cell r="V1859" t="str">
            <v>78266</v>
          </cell>
        </row>
        <row r="1860">
          <cell r="V1860" t="str">
            <v>78343</v>
          </cell>
        </row>
        <row r="1861">
          <cell r="V1861" t="str">
            <v>78373</v>
          </cell>
        </row>
        <row r="1862">
          <cell r="V1862" t="str">
            <v>78374</v>
          </cell>
        </row>
        <row r="1863">
          <cell r="V1863" t="str">
            <v>78409</v>
          </cell>
        </row>
        <row r="1864">
          <cell r="V1864" t="str">
            <v>78412</v>
          </cell>
        </row>
        <row r="1865">
          <cell r="V1865" t="str">
            <v>78413</v>
          </cell>
        </row>
        <row r="1866">
          <cell r="V1866" t="str">
            <v>78414</v>
          </cell>
        </row>
        <row r="1867">
          <cell r="V1867" t="str">
            <v>78552</v>
          </cell>
        </row>
        <row r="1868">
          <cell r="V1868" t="str">
            <v>78575</v>
          </cell>
        </row>
        <row r="1869">
          <cell r="V1869" t="str">
            <v>78597</v>
          </cell>
        </row>
        <row r="1870">
          <cell r="V1870" t="str">
            <v>78610</v>
          </cell>
        </row>
        <row r="1871">
          <cell r="V1871" t="str">
            <v>78634</v>
          </cell>
        </row>
        <row r="1872">
          <cell r="V1872" t="str">
            <v>78641</v>
          </cell>
        </row>
        <row r="1873">
          <cell r="V1873" t="str">
            <v>78655</v>
          </cell>
        </row>
        <row r="1874">
          <cell r="V1874" t="str">
            <v>78665</v>
          </cell>
        </row>
        <row r="1875">
          <cell r="V1875" t="str">
            <v>78681</v>
          </cell>
        </row>
        <row r="1876">
          <cell r="V1876" t="str">
            <v>78701</v>
          </cell>
        </row>
        <row r="1877">
          <cell r="V1877" t="str">
            <v>78719</v>
          </cell>
        </row>
        <row r="1878">
          <cell r="V1878" t="str">
            <v>78725</v>
          </cell>
        </row>
        <row r="1879">
          <cell r="V1879" t="str">
            <v>78732</v>
          </cell>
        </row>
        <row r="1880">
          <cell r="V1880" t="str">
            <v>78733</v>
          </cell>
        </row>
        <row r="1881">
          <cell r="V1881" t="str">
            <v>78734</v>
          </cell>
        </row>
        <row r="1882">
          <cell r="V1882" t="str">
            <v>78738</v>
          </cell>
        </row>
        <row r="1883">
          <cell r="V1883" t="str">
            <v>78746</v>
          </cell>
        </row>
        <row r="1884">
          <cell r="V1884" t="str">
            <v>79606</v>
          </cell>
        </row>
        <row r="1885">
          <cell r="V1885" t="str">
            <v>79607</v>
          </cell>
        </row>
        <row r="1886">
          <cell r="V1886" t="str">
            <v>79906</v>
          </cell>
        </row>
        <row r="1887">
          <cell r="V1887" t="str">
            <v>79908</v>
          </cell>
        </row>
        <row r="1888">
          <cell r="V1888" t="str">
            <v>79916</v>
          </cell>
        </row>
        <row r="1889">
          <cell r="V1889" t="str">
            <v>79922</v>
          </cell>
        </row>
        <row r="1890">
          <cell r="V1890" t="str">
            <v>79934</v>
          </cell>
        </row>
        <row r="1891">
          <cell r="V1891" t="str">
            <v>79935</v>
          </cell>
        </row>
        <row r="1892">
          <cell r="V1892" t="str">
            <v>79936</v>
          </cell>
        </row>
        <row r="1893">
          <cell r="V1893" t="str">
            <v>80015</v>
          </cell>
        </row>
        <row r="1894">
          <cell r="V1894" t="str">
            <v>80018</v>
          </cell>
        </row>
        <row r="1895">
          <cell r="V1895" t="str">
            <v>80019</v>
          </cell>
        </row>
        <row r="1896">
          <cell r="V1896" t="str">
            <v>80023</v>
          </cell>
        </row>
        <row r="1897">
          <cell r="V1897" t="str">
            <v>80109</v>
          </cell>
        </row>
        <row r="1898">
          <cell r="V1898" t="str">
            <v>80116</v>
          </cell>
        </row>
        <row r="1899">
          <cell r="V1899" t="str">
            <v>80122</v>
          </cell>
        </row>
        <row r="1900">
          <cell r="V1900" t="str">
            <v>80125</v>
          </cell>
        </row>
        <row r="1901">
          <cell r="V1901" t="str">
            <v>80126</v>
          </cell>
        </row>
        <row r="1902">
          <cell r="V1902" t="str">
            <v>80129</v>
          </cell>
        </row>
        <row r="1903">
          <cell r="V1903" t="str">
            <v>80130</v>
          </cell>
        </row>
        <row r="1904">
          <cell r="V1904" t="str">
            <v>80132</v>
          </cell>
        </row>
        <row r="1905">
          <cell r="V1905" t="str">
            <v>80134</v>
          </cell>
        </row>
        <row r="1906">
          <cell r="V1906" t="str">
            <v>80238</v>
          </cell>
        </row>
        <row r="1907">
          <cell r="V1907" t="str">
            <v>80305</v>
          </cell>
        </row>
        <row r="1908">
          <cell r="V1908" t="str">
            <v>80421</v>
          </cell>
        </row>
        <row r="1909">
          <cell r="V1909" t="str">
            <v>80433</v>
          </cell>
        </row>
        <row r="1910">
          <cell r="V1910" t="str">
            <v>80439</v>
          </cell>
        </row>
        <row r="1911">
          <cell r="V1911" t="str">
            <v>80440</v>
          </cell>
        </row>
        <row r="1912">
          <cell r="V1912" t="str">
            <v>80448</v>
          </cell>
        </row>
        <row r="1913">
          <cell r="V1913" t="str">
            <v>80449</v>
          </cell>
        </row>
        <row r="1914">
          <cell r="V1914" t="str">
            <v>80454</v>
          </cell>
        </row>
        <row r="1915">
          <cell r="V1915" t="str">
            <v>80456</v>
          </cell>
        </row>
        <row r="1916">
          <cell r="V1916" t="str">
            <v>80470</v>
          </cell>
        </row>
        <row r="1917">
          <cell r="V1917" t="str">
            <v>80475</v>
          </cell>
        </row>
        <row r="1918">
          <cell r="V1918" t="str">
            <v>80516</v>
          </cell>
        </row>
        <row r="1919">
          <cell r="V1919" t="str">
            <v>80602</v>
          </cell>
        </row>
        <row r="1920">
          <cell r="V1920" t="str">
            <v>80640</v>
          </cell>
        </row>
        <row r="1921">
          <cell r="V1921" t="str">
            <v>80820</v>
          </cell>
        </row>
        <row r="1922">
          <cell r="V1922" t="str">
            <v>80827</v>
          </cell>
        </row>
        <row r="1923">
          <cell r="V1923" t="str">
            <v>80908</v>
          </cell>
        </row>
        <row r="1924">
          <cell r="V1924" t="str">
            <v>80922</v>
          </cell>
        </row>
        <row r="1925">
          <cell r="V1925" t="str">
            <v>80923</v>
          </cell>
        </row>
        <row r="1926">
          <cell r="V1926" t="str">
            <v>80930</v>
          </cell>
        </row>
        <row r="1927">
          <cell r="V1927" t="str">
            <v>81008</v>
          </cell>
        </row>
        <row r="1928">
          <cell r="V1928" t="str">
            <v>81023</v>
          </cell>
        </row>
        <row r="1929">
          <cell r="V1929" t="str">
            <v>81507</v>
          </cell>
        </row>
        <row r="1930">
          <cell r="V1930" t="str">
            <v>81524</v>
          </cell>
        </row>
        <row r="1931">
          <cell r="V1931" t="str">
            <v>83434</v>
          </cell>
        </row>
        <row r="1932">
          <cell r="V1932" t="str">
            <v>83646</v>
          </cell>
        </row>
        <row r="1933">
          <cell r="V1933" t="str">
            <v>84013</v>
          </cell>
        </row>
        <row r="1934">
          <cell r="V1934" t="str">
            <v>84045</v>
          </cell>
        </row>
        <row r="1935">
          <cell r="V1935" t="str">
            <v>84069</v>
          </cell>
        </row>
        <row r="1936">
          <cell r="V1936" t="str">
            <v>84081</v>
          </cell>
        </row>
        <row r="1937">
          <cell r="V1937" t="str">
            <v>84092</v>
          </cell>
        </row>
        <row r="1938">
          <cell r="V1938" t="str">
            <v>84093</v>
          </cell>
        </row>
        <row r="1939">
          <cell r="V1939" t="str">
            <v>84095</v>
          </cell>
        </row>
        <row r="1940">
          <cell r="V1940" t="str">
            <v>84096</v>
          </cell>
        </row>
        <row r="1941">
          <cell r="V1941" t="str">
            <v>84128</v>
          </cell>
        </row>
        <row r="1942">
          <cell r="V1942" t="str">
            <v>84738</v>
          </cell>
        </row>
        <row r="1943">
          <cell r="V1943" t="str">
            <v>84765</v>
          </cell>
        </row>
        <row r="1944">
          <cell r="V1944" t="str">
            <v>85024</v>
          </cell>
        </row>
        <row r="1945">
          <cell r="V1945" t="str">
            <v>85028</v>
          </cell>
        </row>
        <row r="1946">
          <cell r="V1946" t="str">
            <v>85037</v>
          </cell>
        </row>
        <row r="1947">
          <cell r="V1947" t="str">
            <v>85043</v>
          </cell>
        </row>
        <row r="1948">
          <cell r="V1948" t="str">
            <v>85045</v>
          </cell>
        </row>
        <row r="1949">
          <cell r="V1949" t="str">
            <v>85048</v>
          </cell>
        </row>
        <row r="1950">
          <cell r="V1950" t="str">
            <v>85050</v>
          </cell>
        </row>
        <row r="1951">
          <cell r="V1951" t="str">
            <v>85054</v>
          </cell>
        </row>
        <row r="1952">
          <cell r="V1952" t="str">
            <v>85083</v>
          </cell>
        </row>
        <row r="1953">
          <cell r="V1953" t="str">
            <v>85085</v>
          </cell>
        </row>
        <row r="1954">
          <cell r="V1954" t="str">
            <v>85086</v>
          </cell>
        </row>
        <row r="1955">
          <cell r="V1955" t="str">
            <v>85087</v>
          </cell>
        </row>
        <row r="1956">
          <cell r="V1956" t="str">
            <v>85118</v>
          </cell>
        </row>
        <row r="1957">
          <cell r="V1957" t="str">
            <v>85138</v>
          </cell>
        </row>
        <row r="1958">
          <cell r="V1958" t="str">
            <v>85140</v>
          </cell>
        </row>
        <row r="1959">
          <cell r="V1959" t="str">
            <v>85142</v>
          </cell>
        </row>
        <row r="1960">
          <cell r="V1960" t="str">
            <v>85143</v>
          </cell>
        </row>
        <row r="1961">
          <cell r="V1961" t="str">
            <v>85208</v>
          </cell>
        </row>
        <row r="1962">
          <cell r="V1962" t="str">
            <v>85209</v>
          </cell>
        </row>
        <row r="1963">
          <cell r="V1963" t="str">
            <v>85212</v>
          </cell>
        </row>
        <row r="1964">
          <cell r="V1964" t="str">
            <v>85215</v>
          </cell>
        </row>
        <row r="1965">
          <cell r="V1965" t="str">
            <v>85226</v>
          </cell>
        </row>
        <row r="1966">
          <cell r="V1966" t="str">
            <v>85233</v>
          </cell>
        </row>
        <row r="1967">
          <cell r="V1967" t="str">
            <v>85234</v>
          </cell>
        </row>
        <row r="1968">
          <cell r="V1968" t="str">
            <v>85249</v>
          </cell>
        </row>
        <row r="1969">
          <cell r="V1969" t="str">
            <v>85250</v>
          </cell>
        </row>
        <row r="1970">
          <cell r="V1970" t="str">
            <v>85253</v>
          </cell>
        </row>
        <row r="1971">
          <cell r="V1971" t="str">
            <v>85254</v>
          </cell>
        </row>
        <row r="1972">
          <cell r="V1972" t="str">
            <v>85255</v>
          </cell>
        </row>
        <row r="1973">
          <cell r="V1973" t="str">
            <v>85257</v>
          </cell>
        </row>
        <row r="1974">
          <cell r="V1974" t="str">
            <v>85258</v>
          </cell>
        </row>
        <row r="1975">
          <cell r="V1975" t="str">
            <v>85260</v>
          </cell>
        </row>
        <row r="1976">
          <cell r="V1976" t="str">
            <v>85262</v>
          </cell>
        </row>
        <row r="1977">
          <cell r="V1977" t="str">
            <v>85266</v>
          </cell>
        </row>
        <row r="1978">
          <cell r="V1978" t="str">
            <v>85268</v>
          </cell>
        </row>
        <row r="1979">
          <cell r="V1979" t="str">
            <v>85284</v>
          </cell>
        </row>
        <row r="1980">
          <cell r="V1980" t="str">
            <v>85286</v>
          </cell>
        </row>
        <row r="1981">
          <cell r="V1981" t="str">
            <v>85295</v>
          </cell>
        </row>
        <row r="1982">
          <cell r="V1982" t="str">
            <v>85296</v>
          </cell>
        </row>
        <row r="1983">
          <cell r="V1983" t="str">
            <v>85297</v>
          </cell>
        </row>
        <row r="1984">
          <cell r="V1984" t="str">
            <v>85298</v>
          </cell>
        </row>
        <row r="1985">
          <cell r="V1985" t="str">
            <v>85308</v>
          </cell>
        </row>
        <row r="1986">
          <cell r="V1986" t="str">
            <v>85310</v>
          </cell>
        </row>
        <row r="1987">
          <cell r="V1987" t="str">
            <v>85331</v>
          </cell>
        </row>
        <row r="1988">
          <cell r="V1988" t="str">
            <v>85333</v>
          </cell>
        </row>
        <row r="1989">
          <cell r="V1989" t="str">
            <v>85335</v>
          </cell>
        </row>
        <row r="1990">
          <cell r="V1990" t="str">
            <v>85336</v>
          </cell>
        </row>
        <row r="1991">
          <cell r="V1991" t="str">
            <v>85338</v>
          </cell>
        </row>
        <row r="1992">
          <cell r="V1992" t="str">
            <v>85339</v>
          </cell>
        </row>
        <row r="1993">
          <cell r="V1993" t="str">
            <v>85340</v>
          </cell>
        </row>
        <row r="1994">
          <cell r="V1994" t="str">
            <v>85353</v>
          </cell>
        </row>
        <row r="1995">
          <cell r="V1995" t="str">
            <v>85354</v>
          </cell>
        </row>
        <row r="1996">
          <cell r="V1996" t="str">
            <v>85365</v>
          </cell>
        </row>
        <row r="1997">
          <cell r="V1997" t="str">
            <v>85367</v>
          </cell>
        </row>
        <row r="1998">
          <cell r="V1998" t="str">
            <v>85373</v>
          </cell>
        </row>
        <row r="1999">
          <cell r="V1999" t="str">
            <v>85374</v>
          </cell>
        </row>
        <row r="2000">
          <cell r="V2000" t="str">
            <v>85379</v>
          </cell>
        </row>
        <row r="2001">
          <cell r="V2001" t="str">
            <v>85381</v>
          </cell>
        </row>
        <row r="2002">
          <cell r="V2002" t="str">
            <v>85382</v>
          </cell>
        </row>
        <row r="2003">
          <cell r="V2003" t="str">
            <v>85383</v>
          </cell>
        </row>
        <row r="2004">
          <cell r="V2004" t="str">
            <v>85387</v>
          </cell>
        </row>
        <row r="2005">
          <cell r="V2005" t="str">
            <v>85388</v>
          </cell>
        </row>
        <row r="2006">
          <cell r="V2006" t="str">
            <v>85392</v>
          </cell>
        </row>
        <row r="2007">
          <cell r="V2007" t="str">
            <v>85395</v>
          </cell>
        </row>
        <row r="2008">
          <cell r="V2008" t="str">
            <v>85396</v>
          </cell>
        </row>
        <row r="2009">
          <cell r="V2009" t="str">
            <v>85611</v>
          </cell>
        </row>
        <row r="2010">
          <cell r="V2010" t="str">
            <v>85629</v>
          </cell>
        </row>
        <row r="2011">
          <cell r="V2011" t="str">
            <v>85641</v>
          </cell>
        </row>
        <row r="2012">
          <cell r="V2012" t="str">
            <v>85645</v>
          </cell>
        </row>
        <row r="2013">
          <cell r="V2013" t="str">
            <v>85658</v>
          </cell>
        </row>
        <row r="2014">
          <cell r="V2014" t="str">
            <v>85658</v>
          </cell>
        </row>
        <row r="2015">
          <cell r="V2015" t="str">
            <v>85708</v>
          </cell>
        </row>
        <row r="2016">
          <cell r="V2016" t="str">
            <v>85735</v>
          </cell>
        </row>
        <row r="2017">
          <cell r="V2017" t="str">
            <v>85737</v>
          </cell>
        </row>
        <row r="2018">
          <cell r="V2018" t="str">
            <v>85739</v>
          </cell>
        </row>
        <row r="2019">
          <cell r="V2019" t="str">
            <v>85742</v>
          </cell>
        </row>
        <row r="2020">
          <cell r="V2020" t="str">
            <v>85743</v>
          </cell>
        </row>
        <row r="2021">
          <cell r="V2021" t="str">
            <v>85747</v>
          </cell>
        </row>
        <row r="2022">
          <cell r="V2022" t="str">
            <v>85748</v>
          </cell>
        </row>
        <row r="2023">
          <cell r="V2023" t="str">
            <v>85749</v>
          </cell>
        </row>
        <row r="2024">
          <cell r="V2024" t="str">
            <v>85755</v>
          </cell>
        </row>
        <row r="2025">
          <cell r="V2025" t="str">
            <v>86021</v>
          </cell>
        </row>
        <row r="2026">
          <cell r="V2026" t="str">
            <v>86022</v>
          </cell>
        </row>
        <row r="2027">
          <cell r="V2027" t="str">
            <v>86315</v>
          </cell>
        </row>
        <row r="2028">
          <cell r="V2028" t="str">
            <v>86324</v>
          </cell>
        </row>
        <row r="2029">
          <cell r="V2029" t="str">
            <v>86327</v>
          </cell>
        </row>
        <row r="2030">
          <cell r="V2030" t="str">
            <v>86334</v>
          </cell>
        </row>
        <row r="2031">
          <cell r="V2031" t="str">
            <v>86336</v>
          </cell>
        </row>
        <row r="2032">
          <cell r="V2032" t="str">
            <v>86336</v>
          </cell>
        </row>
        <row r="2033">
          <cell r="V2033" t="str">
            <v>86351</v>
          </cell>
        </row>
        <row r="2034">
          <cell r="V2034" t="str">
            <v>86406</v>
          </cell>
        </row>
        <row r="2035">
          <cell r="V2035" t="str">
            <v>86426</v>
          </cell>
        </row>
        <row r="2036">
          <cell r="V2036" t="str">
            <v>86434</v>
          </cell>
        </row>
        <row r="2037">
          <cell r="V2037" t="str">
            <v>87008</v>
          </cell>
        </row>
        <row r="2038">
          <cell r="V2038" t="str">
            <v>87010</v>
          </cell>
        </row>
        <row r="2039">
          <cell r="V2039" t="str">
            <v>87043</v>
          </cell>
        </row>
        <row r="2040">
          <cell r="V2040" t="str">
            <v>87048</v>
          </cell>
        </row>
        <row r="2041">
          <cell r="V2041" t="str">
            <v>87059</v>
          </cell>
        </row>
        <row r="2042">
          <cell r="V2042" t="str">
            <v>87083</v>
          </cell>
        </row>
        <row r="2043">
          <cell r="V2043" t="str">
            <v>87113</v>
          </cell>
        </row>
        <row r="2044">
          <cell r="V2044" t="str">
            <v>87116</v>
          </cell>
        </row>
        <row r="2045">
          <cell r="V2045" t="str">
            <v>87122</v>
          </cell>
        </row>
        <row r="2046">
          <cell r="V2046" t="str">
            <v>87144</v>
          </cell>
        </row>
        <row r="2047">
          <cell r="V2047" t="str">
            <v>87508</v>
          </cell>
        </row>
        <row r="2048">
          <cell r="V2048" t="str">
            <v>87540</v>
          </cell>
        </row>
        <row r="2049">
          <cell r="V2049" t="str">
            <v>88002</v>
          </cell>
        </row>
        <row r="2050">
          <cell r="V2050" t="str">
            <v>88007</v>
          </cell>
        </row>
        <row r="2051">
          <cell r="V2051" t="str">
            <v>88008</v>
          </cell>
        </row>
        <row r="2052">
          <cell r="V2052" t="str">
            <v>88011</v>
          </cell>
        </row>
        <row r="2053">
          <cell r="V2053" t="str">
            <v>88012</v>
          </cell>
        </row>
        <row r="2054">
          <cell r="V2054" t="str">
            <v>89002</v>
          </cell>
        </row>
        <row r="2055">
          <cell r="V2055" t="str">
            <v>89011</v>
          </cell>
        </row>
        <row r="2056">
          <cell r="V2056" t="str">
            <v>89012</v>
          </cell>
        </row>
        <row r="2057">
          <cell r="V2057" t="str">
            <v>89021</v>
          </cell>
        </row>
        <row r="2058">
          <cell r="V2058" t="str">
            <v>89031</v>
          </cell>
        </row>
        <row r="2059">
          <cell r="V2059" t="str">
            <v>89032</v>
          </cell>
        </row>
        <row r="2060">
          <cell r="V2060" t="str">
            <v>89044</v>
          </cell>
        </row>
        <row r="2061">
          <cell r="V2061" t="str">
            <v>89052</v>
          </cell>
        </row>
        <row r="2062">
          <cell r="V2062" t="str">
            <v>89074</v>
          </cell>
        </row>
        <row r="2063">
          <cell r="V2063" t="str">
            <v>89081</v>
          </cell>
        </row>
        <row r="2064">
          <cell r="V2064" t="str">
            <v>89084</v>
          </cell>
        </row>
        <row r="2065">
          <cell r="V2065" t="str">
            <v>89086</v>
          </cell>
        </row>
        <row r="2066">
          <cell r="V2066" t="str">
            <v>89113</v>
          </cell>
        </row>
        <row r="2067">
          <cell r="V2067" t="str">
            <v>89117</v>
          </cell>
        </row>
        <row r="2068">
          <cell r="V2068" t="str">
            <v>89118</v>
          </cell>
        </row>
        <row r="2069">
          <cell r="V2069" t="str">
            <v>89123</v>
          </cell>
        </row>
        <row r="2070">
          <cell r="V2070" t="str">
            <v>89124</v>
          </cell>
        </row>
        <row r="2071">
          <cell r="V2071" t="str">
            <v>89128</v>
          </cell>
        </row>
        <row r="2072">
          <cell r="V2072" t="str">
            <v>89129</v>
          </cell>
        </row>
        <row r="2073">
          <cell r="V2073" t="str">
            <v>89130</v>
          </cell>
        </row>
        <row r="2074">
          <cell r="V2074" t="str">
            <v>89131</v>
          </cell>
        </row>
        <row r="2075">
          <cell r="V2075" t="str">
            <v>89134</v>
          </cell>
        </row>
        <row r="2076">
          <cell r="V2076" t="str">
            <v>89135</v>
          </cell>
        </row>
        <row r="2077">
          <cell r="V2077" t="str">
            <v>89138</v>
          </cell>
        </row>
        <row r="2078">
          <cell r="V2078" t="str">
            <v>89139</v>
          </cell>
        </row>
        <row r="2079">
          <cell r="V2079" t="str">
            <v>89141</v>
          </cell>
        </row>
        <row r="2080">
          <cell r="V2080" t="str">
            <v>89142</v>
          </cell>
        </row>
        <row r="2081">
          <cell r="V2081" t="str">
            <v>89143</v>
          </cell>
        </row>
        <row r="2082">
          <cell r="V2082" t="str">
            <v>89144</v>
          </cell>
        </row>
        <row r="2083">
          <cell r="V2083" t="str">
            <v>89145</v>
          </cell>
        </row>
        <row r="2084">
          <cell r="V2084" t="str">
            <v>89147</v>
          </cell>
        </row>
        <row r="2085">
          <cell r="V2085" t="str">
            <v>89148</v>
          </cell>
        </row>
        <row r="2086">
          <cell r="V2086" t="str">
            <v>89149</v>
          </cell>
        </row>
        <row r="2087">
          <cell r="V2087" t="str">
            <v>89166</v>
          </cell>
        </row>
        <row r="2088">
          <cell r="V2088" t="str">
            <v>89178</v>
          </cell>
        </row>
        <row r="2089">
          <cell r="V2089" t="str">
            <v>89183</v>
          </cell>
        </row>
        <row r="2090">
          <cell r="V2090" t="str">
            <v>89191</v>
          </cell>
        </row>
        <row r="2091">
          <cell r="V2091" t="str">
            <v>89436</v>
          </cell>
        </row>
        <row r="2092">
          <cell r="V2092" t="str">
            <v>89439</v>
          </cell>
        </row>
        <row r="2093">
          <cell r="V2093" t="str">
            <v>89440</v>
          </cell>
        </row>
        <row r="2094">
          <cell r="V2094" t="str">
            <v>89441</v>
          </cell>
        </row>
        <row r="2095">
          <cell r="V2095" t="str">
            <v>89451</v>
          </cell>
        </row>
        <row r="2096">
          <cell r="V2096" t="str">
            <v>89508</v>
          </cell>
        </row>
        <row r="2097">
          <cell r="V2097" t="str">
            <v>89519</v>
          </cell>
        </row>
        <row r="2098">
          <cell r="V2098" t="str">
            <v>89521</v>
          </cell>
        </row>
        <row r="2099">
          <cell r="V2099" t="str">
            <v>89704</v>
          </cell>
        </row>
        <row r="2100">
          <cell r="V2100" t="str">
            <v>90010</v>
          </cell>
        </row>
        <row r="2101">
          <cell r="V2101" t="str">
            <v>90021</v>
          </cell>
        </row>
        <row r="2102">
          <cell r="V2102" t="str">
            <v>90024</v>
          </cell>
        </row>
        <row r="2103">
          <cell r="V2103" t="str">
            <v>90025</v>
          </cell>
        </row>
        <row r="2104">
          <cell r="V2104" t="str">
            <v>90034</v>
          </cell>
        </row>
        <row r="2105">
          <cell r="V2105" t="str">
            <v>90035</v>
          </cell>
        </row>
        <row r="2106">
          <cell r="V2106" t="str">
            <v>90036</v>
          </cell>
        </row>
        <row r="2107">
          <cell r="V2107" t="str">
            <v>90039</v>
          </cell>
        </row>
        <row r="2108">
          <cell r="V2108" t="str">
            <v>90045</v>
          </cell>
        </row>
        <row r="2109">
          <cell r="V2109" t="str">
            <v>90046</v>
          </cell>
        </row>
        <row r="2110">
          <cell r="V2110" t="str">
            <v>90048</v>
          </cell>
        </row>
        <row r="2111">
          <cell r="V2111" t="str">
            <v>90049</v>
          </cell>
        </row>
        <row r="2112">
          <cell r="V2112" t="str">
            <v>90056</v>
          </cell>
        </row>
        <row r="2113">
          <cell r="V2113" t="str">
            <v>90064</v>
          </cell>
        </row>
        <row r="2114">
          <cell r="V2114" t="str">
            <v>90066</v>
          </cell>
        </row>
        <row r="2115">
          <cell r="V2115" t="str">
            <v>90067</v>
          </cell>
        </row>
        <row r="2116">
          <cell r="V2116" t="str">
            <v>90068</v>
          </cell>
        </row>
        <row r="2117">
          <cell r="V2117" t="str">
            <v>90069</v>
          </cell>
        </row>
        <row r="2118">
          <cell r="V2118" t="str">
            <v>90071</v>
          </cell>
        </row>
        <row r="2119">
          <cell r="V2119" t="str">
            <v>90073</v>
          </cell>
        </row>
        <row r="2120">
          <cell r="V2120" t="str">
            <v>90077</v>
          </cell>
        </row>
        <row r="2121">
          <cell r="V2121" t="str">
            <v>90079</v>
          </cell>
        </row>
        <row r="2122">
          <cell r="V2122" t="str">
            <v>90089</v>
          </cell>
        </row>
        <row r="2123">
          <cell r="V2123" t="str">
            <v>90090</v>
          </cell>
        </row>
        <row r="2124">
          <cell r="V2124" t="str">
            <v>90094</v>
          </cell>
        </row>
        <row r="2125">
          <cell r="V2125" t="str">
            <v>90095</v>
          </cell>
        </row>
        <row r="2126">
          <cell r="V2126" t="str">
            <v>90210</v>
          </cell>
        </row>
        <row r="2127">
          <cell r="V2127" t="str">
            <v>90211</v>
          </cell>
        </row>
        <row r="2128">
          <cell r="V2128" t="str">
            <v>90212</v>
          </cell>
        </row>
        <row r="2129">
          <cell r="V2129" t="str">
            <v>90230</v>
          </cell>
        </row>
        <row r="2130">
          <cell r="V2130" t="str">
            <v>90232</v>
          </cell>
        </row>
        <row r="2131">
          <cell r="V2131" t="str">
            <v>90242</v>
          </cell>
        </row>
        <row r="2132">
          <cell r="V2132" t="str">
            <v>90245</v>
          </cell>
        </row>
        <row r="2133">
          <cell r="V2133" t="str">
            <v>90254</v>
          </cell>
        </row>
        <row r="2134">
          <cell r="V2134" t="str">
            <v>90260</v>
          </cell>
        </row>
        <row r="2135">
          <cell r="V2135" t="str">
            <v>90263</v>
          </cell>
        </row>
        <row r="2136">
          <cell r="V2136" t="str">
            <v>90265</v>
          </cell>
        </row>
        <row r="2137">
          <cell r="V2137" t="str">
            <v>90266</v>
          </cell>
        </row>
        <row r="2138">
          <cell r="V2138" t="str">
            <v>90272</v>
          </cell>
        </row>
        <row r="2139">
          <cell r="V2139" t="str">
            <v>90274</v>
          </cell>
        </row>
        <row r="2140">
          <cell r="V2140" t="str">
            <v>90275</v>
          </cell>
        </row>
        <row r="2141">
          <cell r="V2141" t="str">
            <v>90277</v>
          </cell>
        </row>
        <row r="2142">
          <cell r="V2142" t="str">
            <v>90278</v>
          </cell>
        </row>
        <row r="2143">
          <cell r="V2143" t="str">
            <v>90290</v>
          </cell>
        </row>
        <row r="2144">
          <cell r="V2144" t="str">
            <v>90291</v>
          </cell>
        </row>
        <row r="2145">
          <cell r="V2145" t="str">
            <v>90292</v>
          </cell>
        </row>
        <row r="2146">
          <cell r="V2146" t="str">
            <v>90293</v>
          </cell>
        </row>
        <row r="2147">
          <cell r="V2147" t="str">
            <v>90401</v>
          </cell>
        </row>
        <row r="2148">
          <cell r="V2148" t="str">
            <v>90402</v>
          </cell>
        </row>
        <row r="2149">
          <cell r="V2149" t="str">
            <v>90403</v>
          </cell>
        </row>
        <row r="2150">
          <cell r="V2150" t="str">
            <v>90404</v>
          </cell>
        </row>
        <row r="2151">
          <cell r="V2151" t="str">
            <v>90405</v>
          </cell>
        </row>
        <row r="2152">
          <cell r="V2152" t="str">
            <v>90502</v>
          </cell>
        </row>
        <row r="2153">
          <cell r="V2153" t="str">
            <v>90503</v>
          </cell>
        </row>
        <row r="2154">
          <cell r="V2154" t="str">
            <v>90504</v>
          </cell>
        </row>
        <row r="2155">
          <cell r="V2155" t="str">
            <v>90505</v>
          </cell>
        </row>
        <row r="2156">
          <cell r="V2156" t="str">
            <v>90506</v>
          </cell>
        </row>
        <row r="2157">
          <cell r="V2157" t="str">
            <v>90601</v>
          </cell>
        </row>
        <row r="2158">
          <cell r="V2158" t="str">
            <v>90603</v>
          </cell>
        </row>
        <row r="2159">
          <cell r="V2159" t="str">
            <v>90604</v>
          </cell>
        </row>
        <row r="2160">
          <cell r="V2160" t="str">
            <v>90605</v>
          </cell>
        </row>
        <row r="2161">
          <cell r="V2161" t="str">
            <v>90606</v>
          </cell>
        </row>
        <row r="2162">
          <cell r="V2162" t="str">
            <v>90620</v>
          </cell>
        </row>
        <row r="2163">
          <cell r="V2163" t="str">
            <v>90621</v>
          </cell>
        </row>
        <row r="2164">
          <cell r="V2164" t="str">
            <v>90623</v>
          </cell>
        </row>
        <row r="2165">
          <cell r="V2165" t="str">
            <v>90630</v>
          </cell>
        </row>
        <row r="2166">
          <cell r="V2166" t="str">
            <v>90631</v>
          </cell>
        </row>
        <row r="2167">
          <cell r="V2167" t="str">
            <v>90631</v>
          </cell>
        </row>
        <row r="2168">
          <cell r="V2168" t="str">
            <v>90638</v>
          </cell>
        </row>
        <row r="2169">
          <cell r="V2169" t="str">
            <v>90650</v>
          </cell>
        </row>
        <row r="2170">
          <cell r="V2170" t="str">
            <v>90660</v>
          </cell>
        </row>
        <row r="2171">
          <cell r="V2171" t="str">
            <v>90670</v>
          </cell>
        </row>
        <row r="2172">
          <cell r="V2172" t="str">
            <v>90701</v>
          </cell>
        </row>
        <row r="2173">
          <cell r="V2173" t="str">
            <v>90703</v>
          </cell>
        </row>
        <row r="2174">
          <cell r="V2174" t="str">
            <v>90712</v>
          </cell>
        </row>
        <row r="2175">
          <cell r="V2175" t="str">
            <v>90713</v>
          </cell>
        </row>
        <row r="2176">
          <cell r="V2176" t="str">
            <v>90715</v>
          </cell>
        </row>
        <row r="2177">
          <cell r="V2177" t="str">
            <v>90717</v>
          </cell>
        </row>
        <row r="2178">
          <cell r="V2178" t="str">
            <v>90720</v>
          </cell>
        </row>
        <row r="2179">
          <cell r="V2179" t="str">
            <v>90732</v>
          </cell>
        </row>
        <row r="2180">
          <cell r="V2180" t="str">
            <v>90740</v>
          </cell>
        </row>
        <row r="2181">
          <cell r="V2181" t="str">
            <v>90742</v>
          </cell>
        </row>
        <row r="2182">
          <cell r="V2182" t="str">
            <v>90743</v>
          </cell>
        </row>
        <row r="2183">
          <cell r="V2183" t="str">
            <v>90745</v>
          </cell>
        </row>
        <row r="2184">
          <cell r="V2184" t="str">
            <v>90746</v>
          </cell>
        </row>
        <row r="2185">
          <cell r="V2185" t="str">
            <v>90747</v>
          </cell>
        </row>
        <row r="2186">
          <cell r="V2186" t="str">
            <v>90803</v>
          </cell>
        </row>
        <row r="2187">
          <cell r="V2187" t="str">
            <v>90808</v>
          </cell>
        </row>
        <row r="2188">
          <cell r="V2188" t="str">
            <v>90815</v>
          </cell>
        </row>
        <row r="2189">
          <cell r="V2189" t="str">
            <v>90822</v>
          </cell>
        </row>
        <row r="2190">
          <cell r="V2190" t="str">
            <v>90831</v>
          </cell>
        </row>
        <row r="2191">
          <cell r="V2191" t="str">
            <v>91001</v>
          </cell>
        </row>
        <row r="2192">
          <cell r="V2192" t="str">
            <v>91006</v>
          </cell>
        </row>
        <row r="2193">
          <cell r="V2193" t="str">
            <v>91007</v>
          </cell>
        </row>
        <row r="2194">
          <cell r="V2194" t="str">
            <v>91008</v>
          </cell>
        </row>
        <row r="2195">
          <cell r="V2195" t="str">
            <v>91010</v>
          </cell>
        </row>
        <row r="2196">
          <cell r="V2196" t="str">
            <v>91011</v>
          </cell>
        </row>
        <row r="2197">
          <cell r="V2197" t="str">
            <v>91016</v>
          </cell>
        </row>
        <row r="2198">
          <cell r="V2198" t="str">
            <v>91020</v>
          </cell>
        </row>
        <row r="2199">
          <cell r="V2199" t="str">
            <v>91024</v>
          </cell>
        </row>
        <row r="2200">
          <cell r="V2200" t="str">
            <v>91030</v>
          </cell>
        </row>
        <row r="2201">
          <cell r="V2201" t="str">
            <v>91046</v>
          </cell>
        </row>
        <row r="2202">
          <cell r="V2202" t="str">
            <v>91101</v>
          </cell>
        </row>
        <row r="2203">
          <cell r="V2203" t="str">
            <v>91104</v>
          </cell>
        </row>
        <row r="2204">
          <cell r="V2204" t="str">
            <v>91105</v>
          </cell>
        </row>
        <row r="2205">
          <cell r="V2205" t="str">
            <v>91106</v>
          </cell>
        </row>
        <row r="2206">
          <cell r="V2206" t="str">
            <v>91107</v>
          </cell>
        </row>
        <row r="2207">
          <cell r="V2207" t="str">
            <v>91108</v>
          </cell>
        </row>
        <row r="2208">
          <cell r="V2208" t="str">
            <v>91201</v>
          </cell>
        </row>
        <row r="2209">
          <cell r="V2209" t="str">
            <v>91202</v>
          </cell>
        </row>
        <row r="2210">
          <cell r="V2210" t="str">
            <v>91203</v>
          </cell>
        </row>
        <row r="2211">
          <cell r="V2211" t="str">
            <v>91206</v>
          </cell>
        </row>
        <row r="2212">
          <cell r="V2212" t="str">
            <v>91207</v>
          </cell>
        </row>
        <row r="2213">
          <cell r="V2213" t="str">
            <v>91208</v>
          </cell>
        </row>
        <row r="2214">
          <cell r="V2214" t="str">
            <v>91210</v>
          </cell>
        </row>
        <row r="2215">
          <cell r="V2215" t="str">
            <v>91214</v>
          </cell>
        </row>
        <row r="2216">
          <cell r="V2216" t="str">
            <v>91301</v>
          </cell>
        </row>
        <row r="2217">
          <cell r="V2217" t="str">
            <v>91302</v>
          </cell>
        </row>
        <row r="2218">
          <cell r="V2218" t="str">
            <v>91304</v>
          </cell>
        </row>
        <row r="2219">
          <cell r="V2219" t="str">
            <v>91307</v>
          </cell>
        </row>
        <row r="2220">
          <cell r="V2220" t="str">
            <v>91311</v>
          </cell>
        </row>
        <row r="2221">
          <cell r="V2221" t="str">
            <v>91316</v>
          </cell>
        </row>
        <row r="2222">
          <cell r="V2222" t="str">
            <v>91320</v>
          </cell>
        </row>
        <row r="2223">
          <cell r="V2223" t="str">
            <v>91321</v>
          </cell>
        </row>
        <row r="2224">
          <cell r="V2224" t="str">
            <v>91324</v>
          </cell>
        </row>
        <row r="2225">
          <cell r="V2225" t="str">
            <v>91325</v>
          </cell>
        </row>
        <row r="2226">
          <cell r="V2226" t="str">
            <v>91326</v>
          </cell>
        </row>
        <row r="2227">
          <cell r="V2227" t="str">
            <v>91330</v>
          </cell>
        </row>
        <row r="2228">
          <cell r="V2228" t="str">
            <v>91331</v>
          </cell>
        </row>
        <row r="2229">
          <cell r="V2229" t="str">
            <v>91335</v>
          </cell>
        </row>
        <row r="2230">
          <cell r="V2230" t="str">
            <v>91342</v>
          </cell>
        </row>
        <row r="2231">
          <cell r="V2231" t="str">
            <v>91344</v>
          </cell>
        </row>
        <row r="2232">
          <cell r="V2232" t="str">
            <v>91345</v>
          </cell>
        </row>
        <row r="2233">
          <cell r="V2233" t="str">
            <v>91350</v>
          </cell>
        </row>
        <row r="2234">
          <cell r="V2234" t="str">
            <v>91351</v>
          </cell>
        </row>
        <row r="2235">
          <cell r="V2235" t="str">
            <v>91354</v>
          </cell>
        </row>
        <row r="2236">
          <cell r="V2236" t="str">
            <v>91355</v>
          </cell>
        </row>
        <row r="2237">
          <cell r="V2237" t="str">
            <v>91356</v>
          </cell>
        </row>
        <row r="2238">
          <cell r="V2238" t="str">
            <v>91360</v>
          </cell>
        </row>
        <row r="2239">
          <cell r="V2239" t="str">
            <v>91361</v>
          </cell>
        </row>
        <row r="2240">
          <cell r="V2240" t="str">
            <v>91361</v>
          </cell>
        </row>
        <row r="2241">
          <cell r="V2241" t="str">
            <v>91362</v>
          </cell>
        </row>
        <row r="2242">
          <cell r="V2242" t="str">
            <v>91362</v>
          </cell>
        </row>
        <row r="2243">
          <cell r="V2243" t="str">
            <v>91364</v>
          </cell>
        </row>
        <row r="2244">
          <cell r="V2244" t="str">
            <v>91367</v>
          </cell>
        </row>
        <row r="2245">
          <cell r="V2245" t="str">
            <v>91371</v>
          </cell>
        </row>
        <row r="2246">
          <cell r="V2246" t="str">
            <v>91377</v>
          </cell>
        </row>
        <row r="2247">
          <cell r="V2247" t="str">
            <v>91381</v>
          </cell>
        </row>
        <row r="2248">
          <cell r="V2248" t="str">
            <v>91384</v>
          </cell>
        </row>
        <row r="2249">
          <cell r="V2249" t="str">
            <v>91387</v>
          </cell>
        </row>
        <row r="2250">
          <cell r="V2250" t="str">
            <v>91390</v>
          </cell>
        </row>
        <row r="2251">
          <cell r="V2251" t="str">
            <v>91403</v>
          </cell>
        </row>
        <row r="2252">
          <cell r="V2252" t="str">
            <v>91423</v>
          </cell>
        </row>
        <row r="2253">
          <cell r="V2253" t="str">
            <v>91436</v>
          </cell>
        </row>
        <row r="2254">
          <cell r="V2254" t="str">
            <v>91501</v>
          </cell>
        </row>
        <row r="2255">
          <cell r="V2255" t="str">
            <v>91502</v>
          </cell>
        </row>
        <row r="2256">
          <cell r="V2256" t="str">
            <v>91504</v>
          </cell>
        </row>
        <row r="2257">
          <cell r="V2257" t="str">
            <v>91505</v>
          </cell>
        </row>
        <row r="2258">
          <cell r="V2258" t="str">
            <v>91506</v>
          </cell>
        </row>
        <row r="2259">
          <cell r="V2259" t="str">
            <v>91602</v>
          </cell>
        </row>
        <row r="2260">
          <cell r="V2260" t="str">
            <v>91604</v>
          </cell>
        </row>
        <row r="2261">
          <cell r="V2261" t="str">
            <v>91607</v>
          </cell>
        </row>
        <row r="2262">
          <cell r="V2262" t="str">
            <v>91608</v>
          </cell>
        </row>
        <row r="2263">
          <cell r="V2263" t="str">
            <v>91701</v>
          </cell>
        </row>
        <row r="2264">
          <cell r="V2264" t="str">
            <v>91702</v>
          </cell>
        </row>
        <row r="2265">
          <cell r="V2265" t="str">
            <v>91706</v>
          </cell>
        </row>
        <row r="2266">
          <cell r="V2266" t="str">
            <v>91709</v>
          </cell>
        </row>
        <row r="2267">
          <cell r="V2267" t="str">
            <v>91710</v>
          </cell>
        </row>
        <row r="2268">
          <cell r="V2268" t="str">
            <v>91711</v>
          </cell>
        </row>
        <row r="2269">
          <cell r="V2269" t="str">
            <v>91722</v>
          </cell>
        </row>
        <row r="2270">
          <cell r="V2270" t="str">
            <v>91724</v>
          </cell>
        </row>
        <row r="2271">
          <cell r="V2271" t="str">
            <v>91730</v>
          </cell>
        </row>
        <row r="2272">
          <cell r="V2272" t="str">
            <v>91737</v>
          </cell>
        </row>
        <row r="2273">
          <cell r="V2273" t="str">
            <v>91739</v>
          </cell>
        </row>
        <row r="2274">
          <cell r="V2274" t="str">
            <v>91740</v>
          </cell>
        </row>
        <row r="2275">
          <cell r="V2275" t="str">
            <v>91741</v>
          </cell>
        </row>
        <row r="2276">
          <cell r="V2276" t="str">
            <v>91744</v>
          </cell>
        </row>
        <row r="2277">
          <cell r="V2277" t="str">
            <v>91745</v>
          </cell>
        </row>
        <row r="2278">
          <cell r="V2278" t="str">
            <v>91746</v>
          </cell>
        </row>
        <row r="2279">
          <cell r="V2279" t="str">
            <v>91748</v>
          </cell>
        </row>
        <row r="2280">
          <cell r="V2280" t="str">
            <v>91750</v>
          </cell>
        </row>
        <row r="2281">
          <cell r="V2281" t="str">
            <v>91752</v>
          </cell>
        </row>
        <row r="2282">
          <cell r="V2282" t="str">
            <v>91754</v>
          </cell>
        </row>
        <row r="2283">
          <cell r="V2283" t="str">
            <v>91755</v>
          </cell>
        </row>
        <row r="2284">
          <cell r="V2284" t="str">
            <v>91759</v>
          </cell>
        </row>
        <row r="2285">
          <cell r="V2285" t="str">
            <v>91761</v>
          </cell>
        </row>
        <row r="2286">
          <cell r="V2286" t="str">
            <v>91762</v>
          </cell>
        </row>
        <row r="2287">
          <cell r="V2287" t="str">
            <v>91764</v>
          </cell>
        </row>
        <row r="2288">
          <cell r="V2288" t="str">
            <v>91765</v>
          </cell>
        </row>
        <row r="2289">
          <cell r="V2289" t="str">
            <v>91766</v>
          </cell>
        </row>
        <row r="2290">
          <cell r="V2290" t="str">
            <v>91773</v>
          </cell>
        </row>
        <row r="2291">
          <cell r="V2291" t="str">
            <v>91775</v>
          </cell>
        </row>
        <row r="2292">
          <cell r="V2292" t="str">
            <v>91776</v>
          </cell>
        </row>
        <row r="2293">
          <cell r="V2293" t="str">
            <v>91780</v>
          </cell>
        </row>
        <row r="2294">
          <cell r="V2294" t="str">
            <v>91784</v>
          </cell>
        </row>
        <row r="2295">
          <cell r="V2295" t="str">
            <v>91786</v>
          </cell>
        </row>
        <row r="2296">
          <cell r="V2296" t="str">
            <v>91789</v>
          </cell>
        </row>
        <row r="2297">
          <cell r="V2297" t="str">
            <v>91790</v>
          </cell>
        </row>
        <row r="2298">
          <cell r="V2298" t="str">
            <v>91791</v>
          </cell>
        </row>
        <row r="2299">
          <cell r="V2299" t="str">
            <v>91792</v>
          </cell>
        </row>
        <row r="2300">
          <cell r="V2300" t="str">
            <v>91801</v>
          </cell>
        </row>
        <row r="2301">
          <cell r="V2301" t="str">
            <v>91901</v>
          </cell>
        </row>
        <row r="2302">
          <cell r="V2302" t="str">
            <v>91902</v>
          </cell>
        </row>
        <row r="2303">
          <cell r="V2303" t="str">
            <v>91913</v>
          </cell>
        </row>
        <row r="2304">
          <cell r="V2304" t="str">
            <v>91914</v>
          </cell>
        </row>
        <row r="2305">
          <cell r="V2305" t="str">
            <v>91915</v>
          </cell>
        </row>
        <row r="2306">
          <cell r="V2306" t="str">
            <v>91934</v>
          </cell>
        </row>
        <row r="2307">
          <cell r="V2307" t="str">
            <v>91935</v>
          </cell>
        </row>
        <row r="2308">
          <cell r="V2308" t="str">
            <v>91948</v>
          </cell>
        </row>
        <row r="2309">
          <cell r="V2309" t="str">
            <v>91962</v>
          </cell>
        </row>
        <row r="2310">
          <cell r="V2310" t="str">
            <v>91978</v>
          </cell>
        </row>
        <row r="2311">
          <cell r="V2311" t="str">
            <v>91980</v>
          </cell>
        </row>
        <row r="2312">
          <cell r="V2312" t="str">
            <v>92007</v>
          </cell>
        </row>
        <row r="2313">
          <cell r="V2313" t="str">
            <v>92008</v>
          </cell>
        </row>
        <row r="2314">
          <cell r="V2314" t="str">
            <v>92009</v>
          </cell>
        </row>
        <row r="2315">
          <cell r="V2315" t="str">
            <v>92010</v>
          </cell>
        </row>
        <row r="2316">
          <cell r="V2316" t="str">
            <v>92011</v>
          </cell>
        </row>
        <row r="2317">
          <cell r="V2317" t="str">
            <v>92014</v>
          </cell>
        </row>
        <row r="2318">
          <cell r="V2318" t="str">
            <v>92019</v>
          </cell>
        </row>
        <row r="2319">
          <cell r="V2319" t="str">
            <v>92024</v>
          </cell>
        </row>
        <row r="2320">
          <cell r="V2320" t="str">
            <v>92028</v>
          </cell>
        </row>
        <row r="2321">
          <cell r="V2321" t="str">
            <v>92029</v>
          </cell>
        </row>
        <row r="2322">
          <cell r="V2322" t="str">
            <v>92036</v>
          </cell>
        </row>
        <row r="2323">
          <cell r="V2323" t="str">
            <v>92037</v>
          </cell>
        </row>
        <row r="2324">
          <cell r="V2324" t="str">
            <v>92055</v>
          </cell>
        </row>
        <row r="2325">
          <cell r="V2325" t="str">
            <v>92056</v>
          </cell>
        </row>
        <row r="2326">
          <cell r="V2326" t="str">
            <v>92057</v>
          </cell>
        </row>
        <row r="2327">
          <cell r="V2327" t="str">
            <v>92058</v>
          </cell>
        </row>
        <row r="2328">
          <cell r="V2328" t="str">
            <v>92060</v>
          </cell>
        </row>
        <row r="2329">
          <cell r="V2329" t="str">
            <v>92064</v>
          </cell>
        </row>
        <row r="2330">
          <cell r="V2330" t="str">
            <v>92066</v>
          </cell>
        </row>
        <row r="2331">
          <cell r="V2331" t="str">
            <v>92067</v>
          </cell>
        </row>
        <row r="2332">
          <cell r="V2332" t="str">
            <v>92071</v>
          </cell>
        </row>
        <row r="2333">
          <cell r="V2333" t="str">
            <v>92075</v>
          </cell>
        </row>
        <row r="2334">
          <cell r="V2334" t="str">
            <v>92078</v>
          </cell>
        </row>
        <row r="2335">
          <cell r="V2335" t="str">
            <v>92081</v>
          </cell>
        </row>
        <row r="2336">
          <cell r="V2336" t="str">
            <v>92082</v>
          </cell>
        </row>
        <row r="2337">
          <cell r="V2337" t="str">
            <v>92091</v>
          </cell>
        </row>
        <row r="2338">
          <cell r="V2338" t="str">
            <v>92101</v>
          </cell>
        </row>
        <row r="2339">
          <cell r="V2339" t="str">
            <v>92106</v>
          </cell>
        </row>
        <row r="2340">
          <cell r="V2340" t="str">
            <v>92107</v>
          </cell>
        </row>
        <row r="2341">
          <cell r="V2341" t="str">
            <v>92108</v>
          </cell>
        </row>
        <row r="2342">
          <cell r="V2342" t="str">
            <v>92109</v>
          </cell>
        </row>
        <row r="2343">
          <cell r="V2343" t="str">
            <v>92110</v>
          </cell>
        </row>
        <row r="2344">
          <cell r="V2344" t="str">
            <v>92111</v>
          </cell>
        </row>
        <row r="2345">
          <cell r="V2345" t="str">
            <v>92117</v>
          </cell>
        </row>
        <row r="2346">
          <cell r="V2346" t="str">
            <v>92118</v>
          </cell>
        </row>
        <row r="2347">
          <cell r="V2347" t="str">
            <v>92119</v>
          </cell>
        </row>
        <row r="2348">
          <cell r="V2348" t="str">
            <v>92120</v>
          </cell>
        </row>
        <row r="2349">
          <cell r="V2349" t="str">
            <v>92121</v>
          </cell>
        </row>
        <row r="2350">
          <cell r="V2350" t="str">
            <v>92122</v>
          </cell>
        </row>
        <row r="2351">
          <cell r="V2351" t="str">
            <v>92123</v>
          </cell>
        </row>
        <row r="2352">
          <cell r="V2352" t="str">
            <v>92124</v>
          </cell>
        </row>
        <row r="2353">
          <cell r="V2353" t="str">
            <v>92126</v>
          </cell>
        </row>
        <row r="2354">
          <cell r="V2354" t="str">
            <v>92127</v>
          </cell>
        </row>
        <row r="2355">
          <cell r="V2355" t="str">
            <v>92128</v>
          </cell>
        </row>
        <row r="2356">
          <cell r="V2356" t="str">
            <v>92129</v>
          </cell>
        </row>
        <row r="2357">
          <cell r="V2357" t="str">
            <v>92130</v>
          </cell>
        </row>
        <row r="2358">
          <cell r="V2358" t="str">
            <v>92131</v>
          </cell>
        </row>
        <row r="2359">
          <cell r="V2359" t="str">
            <v>92132</v>
          </cell>
        </row>
        <row r="2360">
          <cell r="V2360" t="str">
            <v>92134</v>
          </cell>
        </row>
        <row r="2361">
          <cell r="V2361" t="str">
            <v>92135</v>
          </cell>
        </row>
        <row r="2362">
          <cell r="V2362" t="str">
            <v>92139</v>
          </cell>
        </row>
        <row r="2363">
          <cell r="V2363" t="str">
            <v>92140</v>
          </cell>
        </row>
        <row r="2364">
          <cell r="V2364" t="str">
            <v>92145</v>
          </cell>
        </row>
        <row r="2365">
          <cell r="V2365" t="str">
            <v>92147</v>
          </cell>
        </row>
        <row r="2366">
          <cell r="V2366" t="str">
            <v>92154</v>
          </cell>
        </row>
        <row r="2367">
          <cell r="V2367" t="str">
            <v>92155</v>
          </cell>
        </row>
        <row r="2368">
          <cell r="V2368" t="str">
            <v>92203</v>
          </cell>
        </row>
        <row r="2369">
          <cell r="V2369" t="str">
            <v>92210</v>
          </cell>
        </row>
        <row r="2370">
          <cell r="V2370" t="str">
            <v>92211</v>
          </cell>
        </row>
        <row r="2371">
          <cell r="V2371" t="str">
            <v>92234</v>
          </cell>
        </row>
        <row r="2372">
          <cell r="V2372" t="str">
            <v>92239</v>
          </cell>
        </row>
        <row r="2373">
          <cell r="V2373" t="str">
            <v>92253</v>
          </cell>
        </row>
        <row r="2374">
          <cell r="V2374" t="str">
            <v>92258</v>
          </cell>
        </row>
        <row r="2375">
          <cell r="V2375" t="str">
            <v>92260</v>
          </cell>
        </row>
        <row r="2376">
          <cell r="V2376" t="str">
            <v>92270</v>
          </cell>
        </row>
        <row r="2377">
          <cell r="V2377" t="str">
            <v>92275</v>
          </cell>
        </row>
        <row r="2378">
          <cell r="V2378" t="str">
            <v>92276</v>
          </cell>
        </row>
        <row r="2379">
          <cell r="V2379" t="str">
            <v>92310</v>
          </cell>
        </row>
        <row r="2380">
          <cell r="V2380" t="str">
            <v>92313</v>
          </cell>
        </row>
        <row r="2381">
          <cell r="V2381" t="str">
            <v>92320</v>
          </cell>
        </row>
        <row r="2382">
          <cell r="V2382" t="str">
            <v>92321</v>
          </cell>
        </row>
        <row r="2383">
          <cell r="V2383" t="str">
            <v>92322</v>
          </cell>
        </row>
        <row r="2384">
          <cell r="V2384" t="str">
            <v>92336</v>
          </cell>
        </row>
        <row r="2385">
          <cell r="V2385" t="str">
            <v>92337</v>
          </cell>
        </row>
        <row r="2386">
          <cell r="V2386" t="str">
            <v>92342</v>
          </cell>
        </row>
        <row r="2387">
          <cell r="V2387" t="str">
            <v>92344</v>
          </cell>
        </row>
        <row r="2388">
          <cell r="V2388" t="str">
            <v>92352</v>
          </cell>
        </row>
        <row r="2389">
          <cell r="V2389" t="str">
            <v>92354</v>
          </cell>
        </row>
        <row r="2390">
          <cell r="V2390" t="str">
            <v>92358</v>
          </cell>
        </row>
        <row r="2391">
          <cell r="V2391" t="str">
            <v>92374</v>
          </cell>
        </row>
        <row r="2392">
          <cell r="V2392" t="str">
            <v>92376</v>
          </cell>
        </row>
        <row r="2393">
          <cell r="V2393" t="str">
            <v>92377</v>
          </cell>
        </row>
        <row r="2394">
          <cell r="V2394" t="str">
            <v>92391</v>
          </cell>
        </row>
        <row r="2395">
          <cell r="V2395" t="str">
            <v>92392</v>
          </cell>
        </row>
        <row r="2396">
          <cell r="V2396" t="str">
            <v>92394</v>
          </cell>
        </row>
        <row r="2397">
          <cell r="V2397" t="str">
            <v>92407</v>
          </cell>
        </row>
        <row r="2398">
          <cell r="V2398" t="str">
            <v>92504</v>
          </cell>
        </row>
        <row r="2399">
          <cell r="V2399" t="str">
            <v>92505</v>
          </cell>
        </row>
        <row r="2400">
          <cell r="V2400" t="str">
            <v>92506</v>
          </cell>
        </row>
        <row r="2401">
          <cell r="V2401" t="str">
            <v>92508</v>
          </cell>
        </row>
        <row r="2402">
          <cell r="V2402" t="str">
            <v>92518</v>
          </cell>
        </row>
        <row r="2403">
          <cell r="V2403" t="str">
            <v>92530</v>
          </cell>
        </row>
        <row r="2404">
          <cell r="V2404" t="str">
            <v>92530</v>
          </cell>
        </row>
        <row r="2405">
          <cell r="V2405" t="str">
            <v>92532</v>
          </cell>
        </row>
        <row r="2406">
          <cell r="V2406" t="str">
            <v>92536</v>
          </cell>
        </row>
        <row r="2407">
          <cell r="V2407" t="str">
            <v>92549</v>
          </cell>
        </row>
        <row r="2408">
          <cell r="V2408" t="str">
            <v>92551</v>
          </cell>
        </row>
        <row r="2409">
          <cell r="V2409" t="str">
            <v>92553</v>
          </cell>
        </row>
        <row r="2410">
          <cell r="V2410" t="str">
            <v>92555</v>
          </cell>
        </row>
        <row r="2411">
          <cell r="V2411" t="str">
            <v>92557</v>
          </cell>
        </row>
        <row r="2412">
          <cell r="V2412" t="str">
            <v>92562</v>
          </cell>
        </row>
        <row r="2413">
          <cell r="V2413" t="str">
            <v>92563</v>
          </cell>
        </row>
        <row r="2414">
          <cell r="V2414" t="str">
            <v>92567</v>
          </cell>
        </row>
        <row r="2415">
          <cell r="V2415" t="str">
            <v>92571</v>
          </cell>
        </row>
        <row r="2416">
          <cell r="V2416" t="str">
            <v>92582</v>
          </cell>
        </row>
        <row r="2417">
          <cell r="V2417" t="str">
            <v>92584</v>
          </cell>
        </row>
        <row r="2418">
          <cell r="V2418" t="str">
            <v>92585</v>
          </cell>
        </row>
        <row r="2419">
          <cell r="V2419" t="str">
            <v>92587</v>
          </cell>
        </row>
        <row r="2420">
          <cell r="V2420" t="str">
            <v>92591</v>
          </cell>
        </row>
        <row r="2421">
          <cell r="V2421" t="str">
            <v>92592</v>
          </cell>
        </row>
        <row r="2422">
          <cell r="V2422" t="str">
            <v>92595</v>
          </cell>
        </row>
        <row r="2423">
          <cell r="V2423" t="str">
            <v>92596</v>
          </cell>
        </row>
        <row r="2424">
          <cell r="V2424" t="str">
            <v>92602</v>
          </cell>
        </row>
        <row r="2425">
          <cell r="V2425" t="str">
            <v>92603</v>
          </cell>
        </row>
        <row r="2426">
          <cell r="V2426" t="str">
            <v>92604</v>
          </cell>
        </row>
        <row r="2427">
          <cell r="V2427" t="str">
            <v>92606</v>
          </cell>
        </row>
        <row r="2428">
          <cell r="V2428" t="str">
            <v>92610</v>
          </cell>
        </row>
        <row r="2429">
          <cell r="V2429" t="str">
            <v>92612</v>
          </cell>
        </row>
        <row r="2430">
          <cell r="V2430" t="str">
            <v>92614</v>
          </cell>
        </row>
        <row r="2431">
          <cell r="V2431" t="str">
            <v>92618</v>
          </cell>
        </row>
        <row r="2432">
          <cell r="V2432" t="str">
            <v>92620</v>
          </cell>
        </row>
        <row r="2433">
          <cell r="V2433" t="str">
            <v>92624</v>
          </cell>
        </row>
        <row r="2434">
          <cell r="V2434" t="str">
            <v>92625</v>
          </cell>
        </row>
        <row r="2435">
          <cell r="V2435" t="str">
            <v>92626</v>
          </cell>
        </row>
        <row r="2436">
          <cell r="V2436" t="str">
            <v>92627</v>
          </cell>
        </row>
        <row r="2437">
          <cell r="V2437" t="str">
            <v>92629</v>
          </cell>
        </row>
        <row r="2438">
          <cell r="V2438" t="str">
            <v>92630</v>
          </cell>
        </row>
        <row r="2439">
          <cell r="V2439" t="str">
            <v>92637</v>
          </cell>
        </row>
        <row r="2440">
          <cell r="V2440" t="str">
            <v>92646</v>
          </cell>
        </row>
        <row r="2441">
          <cell r="V2441" t="str">
            <v>92647</v>
          </cell>
        </row>
        <row r="2442">
          <cell r="V2442" t="str">
            <v>92648</v>
          </cell>
        </row>
        <row r="2443">
          <cell r="V2443" t="str">
            <v>92649</v>
          </cell>
        </row>
        <row r="2444">
          <cell r="V2444" t="str">
            <v>92651</v>
          </cell>
        </row>
        <row r="2445">
          <cell r="V2445" t="str">
            <v>92653</v>
          </cell>
        </row>
        <row r="2446">
          <cell r="V2446" t="str">
            <v>92655</v>
          </cell>
        </row>
        <row r="2447">
          <cell r="V2447" t="str">
            <v>92656</v>
          </cell>
        </row>
        <row r="2448">
          <cell r="V2448" t="str">
            <v>92657</v>
          </cell>
        </row>
        <row r="2449">
          <cell r="V2449" t="str">
            <v>92660</v>
          </cell>
        </row>
        <row r="2450">
          <cell r="V2450" t="str">
            <v>92661</v>
          </cell>
        </row>
        <row r="2451">
          <cell r="V2451" t="str">
            <v>92662</v>
          </cell>
        </row>
        <row r="2452">
          <cell r="V2452" t="str">
            <v>92663</v>
          </cell>
        </row>
        <row r="2453">
          <cell r="V2453" t="str">
            <v>92672</v>
          </cell>
        </row>
        <row r="2454">
          <cell r="V2454" t="str">
            <v>92673</v>
          </cell>
        </row>
        <row r="2455">
          <cell r="V2455" t="str">
            <v>92675</v>
          </cell>
        </row>
        <row r="2456">
          <cell r="V2456" t="str">
            <v>92677</v>
          </cell>
        </row>
        <row r="2457">
          <cell r="V2457" t="str">
            <v>92678</v>
          </cell>
        </row>
        <row r="2458">
          <cell r="V2458" t="str">
            <v>92679</v>
          </cell>
        </row>
        <row r="2459">
          <cell r="V2459" t="str">
            <v>92683</v>
          </cell>
        </row>
        <row r="2460">
          <cell r="V2460" t="str">
            <v>92688</v>
          </cell>
        </row>
        <row r="2461">
          <cell r="V2461" t="str">
            <v>92691</v>
          </cell>
        </row>
        <row r="2462">
          <cell r="V2462" t="str">
            <v>92692</v>
          </cell>
        </row>
        <row r="2463">
          <cell r="V2463" t="str">
            <v>92694</v>
          </cell>
        </row>
        <row r="2464">
          <cell r="V2464" t="str">
            <v>92703</v>
          </cell>
        </row>
        <row r="2465">
          <cell r="V2465" t="str">
            <v>92704</v>
          </cell>
        </row>
        <row r="2466">
          <cell r="V2466" t="str">
            <v>92705</v>
          </cell>
        </row>
        <row r="2467">
          <cell r="V2467" t="str">
            <v>92707</v>
          </cell>
        </row>
        <row r="2468">
          <cell r="V2468" t="str">
            <v>92708</v>
          </cell>
        </row>
        <row r="2469">
          <cell r="V2469" t="str">
            <v>92780</v>
          </cell>
        </row>
        <row r="2470">
          <cell r="V2470" t="str">
            <v>92782</v>
          </cell>
        </row>
        <row r="2471">
          <cell r="V2471" t="str">
            <v>92801</v>
          </cell>
        </row>
        <row r="2472">
          <cell r="V2472" t="str">
            <v>92806</v>
          </cell>
        </row>
        <row r="2473">
          <cell r="V2473" t="str">
            <v>92807</v>
          </cell>
        </row>
        <row r="2474">
          <cell r="V2474" t="str">
            <v>92808</v>
          </cell>
        </row>
        <row r="2475">
          <cell r="V2475" t="str">
            <v>92821</v>
          </cell>
        </row>
        <row r="2476">
          <cell r="V2476" t="str">
            <v>92823</v>
          </cell>
        </row>
        <row r="2477">
          <cell r="V2477" t="str">
            <v>92832</v>
          </cell>
        </row>
        <row r="2478">
          <cell r="V2478" t="str">
            <v>92835</v>
          </cell>
        </row>
        <row r="2479">
          <cell r="V2479" t="str">
            <v>92840</v>
          </cell>
        </row>
        <row r="2480">
          <cell r="V2480" t="str">
            <v>92841</v>
          </cell>
        </row>
        <row r="2481">
          <cell r="V2481" t="str">
            <v>92843</v>
          </cell>
        </row>
        <row r="2482">
          <cell r="V2482" t="str">
            <v>92844</v>
          </cell>
        </row>
        <row r="2483">
          <cell r="V2483" t="str">
            <v>92845</v>
          </cell>
        </row>
        <row r="2484">
          <cell r="V2484" t="str">
            <v>92860</v>
          </cell>
        </row>
        <row r="2485">
          <cell r="V2485" t="str">
            <v>92861</v>
          </cell>
        </row>
        <row r="2486">
          <cell r="V2486" t="str">
            <v>92865</v>
          </cell>
        </row>
        <row r="2487">
          <cell r="V2487" t="str">
            <v>92866</v>
          </cell>
        </row>
        <row r="2488">
          <cell r="V2488" t="str">
            <v>92867</v>
          </cell>
        </row>
        <row r="2489">
          <cell r="V2489" t="str">
            <v>92868</v>
          </cell>
        </row>
        <row r="2490">
          <cell r="V2490" t="str">
            <v>92869</v>
          </cell>
        </row>
        <row r="2491">
          <cell r="V2491" t="str">
            <v>92870</v>
          </cell>
        </row>
        <row r="2492">
          <cell r="V2492" t="str">
            <v>92879</v>
          </cell>
        </row>
        <row r="2493">
          <cell r="V2493" t="str">
            <v>92880</v>
          </cell>
        </row>
        <row r="2494">
          <cell r="V2494" t="str">
            <v>92881</v>
          </cell>
        </row>
        <row r="2495">
          <cell r="V2495" t="str">
            <v>92882</v>
          </cell>
        </row>
        <row r="2496">
          <cell r="V2496" t="str">
            <v>92883</v>
          </cell>
        </row>
        <row r="2497">
          <cell r="V2497" t="str">
            <v>92886</v>
          </cell>
        </row>
        <row r="2498">
          <cell r="V2498" t="str">
            <v>92887</v>
          </cell>
        </row>
        <row r="2499">
          <cell r="V2499" t="str">
            <v>93012</v>
          </cell>
        </row>
        <row r="2500">
          <cell r="V2500" t="str">
            <v>93013</v>
          </cell>
        </row>
        <row r="2501">
          <cell r="V2501" t="str">
            <v>93021</v>
          </cell>
        </row>
        <row r="2502">
          <cell r="V2502" t="str">
            <v>93035</v>
          </cell>
        </row>
        <row r="2503">
          <cell r="V2503" t="str">
            <v>93063</v>
          </cell>
        </row>
        <row r="2504">
          <cell r="V2504" t="str">
            <v>93065</v>
          </cell>
        </row>
        <row r="2505">
          <cell r="V2505" t="str">
            <v>93066</v>
          </cell>
        </row>
        <row r="2506">
          <cell r="V2506" t="str">
            <v>93067</v>
          </cell>
        </row>
        <row r="2507">
          <cell r="V2507" t="str">
            <v>93103</v>
          </cell>
        </row>
        <row r="2508">
          <cell r="V2508" t="str">
            <v>93105</v>
          </cell>
        </row>
        <row r="2509">
          <cell r="V2509" t="str">
            <v>93109</v>
          </cell>
        </row>
        <row r="2510">
          <cell r="V2510" t="str">
            <v>93110</v>
          </cell>
        </row>
        <row r="2511">
          <cell r="V2511" t="str">
            <v>93111</v>
          </cell>
        </row>
        <row r="2512">
          <cell r="V2512" t="str">
            <v>93117</v>
          </cell>
        </row>
        <row r="2513">
          <cell r="V2513" t="str">
            <v>93202</v>
          </cell>
        </row>
        <row r="2514">
          <cell r="V2514" t="str">
            <v>93210</v>
          </cell>
        </row>
        <row r="2515">
          <cell r="V2515" t="str">
            <v>93222</v>
          </cell>
        </row>
        <row r="2516">
          <cell r="V2516" t="str">
            <v>93245</v>
          </cell>
        </row>
        <row r="2517">
          <cell r="V2517" t="str">
            <v>93311</v>
          </cell>
        </row>
        <row r="2518">
          <cell r="V2518" t="str">
            <v>93312</v>
          </cell>
        </row>
        <row r="2519">
          <cell r="V2519" t="str">
            <v>93313</v>
          </cell>
        </row>
        <row r="2520">
          <cell r="V2520" t="str">
            <v>93314</v>
          </cell>
        </row>
        <row r="2521">
          <cell r="V2521" t="str">
            <v>93402</v>
          </cell>
        </row>
        <row r="2522">
          <cell r="V2522" t="str">
            <v>93405</v>
          </cell>
        </row>
        <row r="2523">
          <cell r="V2523" t="str">
            <v>93424</v>
          </cell>
        </row>
        <row r="2524">
          <cell r="V2524" t="str">
            <v>93427</v>
          </cell>
        </row>
        <row r="2525">
          <cell r="V2525" t="str">
            <v>93428</v>
          </cell>
        </row>
        <row r="2526">
          <cell r="V2526" t="str">
            <v>93430</v>
          </cell>
        </row>
        <row r="2527">
          <cell r="V2527" t="str">
            <v>93437</v>
          </cell>
        </row>
        <row r="2528">
          <cell r="V2528" t="str">
            <v>93444</v>
          </cell>
        </row>
        <row r="2529">
          <cell r="V2529" t="str">
            <v>93449</v>
          </cell>
        </row>
        <row r="2530">
          <cell r="V2530" t="str">
            <v>93455</v>
          </cell>
        </row>
        <row r="2531">
          <cell r="V2531" t="str">
            <v>93460</v>
          </cell>
        </row>
        <row r="2532">
          <cell r="V2532" t="str">
            <v>93461</v>
          </cell>
        </row>
        <row r="2533">
          <cell r="V2533" t="str">
            <v>93461</v>
          </cell>
        </row>
        <row r="2534">
          <cell r="V2534" t="str">
            <v>93463</v>
          </cell>
        </row>
        <row r="2535">
          <cell r="V2535" t="str">
            <v>93510</v>
          </cell>
        </row>
        <row r="2536">
          <cell r="V2536" t="str">
            <v>93532</v>
          </cell>
        </row>
        <row r="2537">
          <cell r="V2537" t="str">
            <v>93535</v>
          </cell>
        </row>
        <row r="2538">
          <cell r="V2538" t="str">
            <v>93536</v>
          </cell>
        </row>
        <row r="2539">
          <cell r="V2539" t="str">
            <v>93543</v>
          </cell>
        </row>
        <row r="2540">
          <cell r="V2540" t="str">
            <v>93544</v>
          </cell>
        </row>
        <row r="2541">
          <cell r="V2541" t="str">
            <v>93551</v>
          </cell>
        </row>
        <row r="2542">
          <cell r="V2542" t="str">
            <v>93552</v>
          </cell>
        </row>
        <row r="2543">
          <cell r="V2543" t="str">
            <v>93560</v>
          </cell>
        </row>
        <row r="2544">
          <cell r="V2544" t="str">
            <v>93563</v>
          </cell>
        </row>
        <row r="2545">
          <cell r="V2545" t="str">
            <v>93602</v>
          </cell>
        </row>
        <row r="2546">
          <cell r="V2546" t="str">
            <v>93606</v>
          </cell>
        </row>
        <row r="2547">
          <cell r="V2547" t="str">
            <v>93611</v>
          </cell>
        </row>
        <row r="2548">
          <cell r="V2548" t="str">
            <v>93614</v>
          </cell>
        </row>
        <row r="2549">
          <cell r="V2549" t="str">
            <v>93619</v>
          </cell>
        </row>
        <row r="2550">
          <cell r="V2550" t="str">
            <v>93644</v>
          </cell>
        </row>
        <row r="2551">
          <cell r="V2551" t="str">
            <v>93664</v>
          </cell>
        </row>
        <row r="2552">
          <cell r="V2552" t="str">
            <v>93667</v>
          </cell>
        </row>
        <row r="2553">
          <cell r="V2553" t="str">
            <v>93711</v>
          </cell>
        </row>
        <row r="2554">
          <cell r="V2554" t="str">
            <v>93720</v>
          </cell>
        </row>
        <row r="2555">
          <cell r="V2555" t="str">
            <v>93722</v>
          </cell>
        </row>
        <row r="2556">
          <cell r="V2556" t="str">
            <v>93730</v>
          </cell>
        </row>
        <row r="2557">
          <cell r="V2557" t="str">
            <v>93906</v>
          </cell>
        </row>
        <row r="2558">
          <cell r="V2558" t="str">
            <v>93907</v>
          </cell>
        </row>
        <row r="2559">
          <cell r="V2559" t="str">
            <v>93908</v>
          </cell>
        </row>
        <row r="2560">
          <cell r="V2560" t="str">
            <v>93921</v>
          </cell>
        </row>
        <row r="2561">
          <cell r="V2561" t="str">
            <v>93923</v>
          </cell>
        </row>
        <row r="2562">
          <cell r="V2562" t="str">
            <v>93924</v>
          </cell>
        </row>
        <row r="2563">
          <cell r="V2563" t="str">
            <v>93928</v>
          </cell>
        </row>
        <row r="2564">
          <cell r="V2564" t="str">
            <v>93930</v>
          </cell>
        </row>
        <row r="2565">
          <cell r="V2565" t="str">
            <v>93940</v>
          </cell>
        </row>
        <row r="2566">
          <cell r="V2566" t="str">
            <v>93943</v>
          </cell>
        </row>
        <row r="2567">
          <cell r="V2567" t="str">
            <v>93950</v>
          </cell>
        </row>
        <row r="2568">
          <cell r="V2568" t="str">
            <v>93953</v>
          </cell>
        </row>
        <row r="2569">
          <cell r="V2569" t="str">
            <v>93955</v>
          </cell>
        </row>
        <row r="2570">
          <cell r="V2570" t="str">
            <v>94024</v>
          </cell>
        </row>
        <row r="2571">
          <cell r="V2571" t="str">
            <v>94025</v>
          </cell>
        </row>
        <row r="2572">
          <cell r="V2572" t="str">
            <v>94041</v>
          </cell>
        </row>
        <row r="2573">
          <cell r="V2573" t="str">
            <v>94089</v>
          </cell>
        </row>
        <row r="2574">
          <cell r="V2574" t="str">
            <v>94107</v>
          </cell>
        </row>
        <row r="2575">
          <cell r="V2575" t="str">
            <v>94114</v>
          </cell>
        </row>
        <row r="2576">
          <cell r="V2576" t="str">
            <v>94123</v>
          </cell>
        </row>
        <row r="2577">
          <cell r="V2577" t="str">
            <v>94132</v>
          </cell>
        </row>
        <row r="2578">
          <cell r="V2578" t="str">
            <v>94301</v>
          </cell>
        </row>
        <row r="2579">
          <cell r="V2579" t="str">
            <v>94306</v>
          </cell>
        </row>
        <row r="2580">
          <cell r="V2580" t="str">
            <v>94404</v>
          </cell>
        </row>
        <row r="2581">
          <cell r="V2581" t="str">
            <v>94503</v>
          </cell>
        </row>
        <row r="2582">
          <cell r="V2582" t="str">
            <v>94513</v>
          </cell>
        </row>
        <row r="2583">
          <cell r="V2583" t="str">
            <v>94515</v>
          </cell>
        </row>
        <row r="2584">
          <cell r="V2584" t="str">
            <v>94515</v>
          </cell>
        </row>
        <row r="2585">
          <cell r="V2585" t="str">
            <v>94516</v>
          </cell>
        </row>
        <row r="2586">
          <cell r="V2586" t="str">
            <v>94517</v>
          </cell>
        </row>
        <row r="2587">
          <cell r="V2587" t="str">
            <v>94518</v>
          </cell>
        </row>
        <row r="2588">
          <cell r="V2588" t="str">
            <v>94523</v>
          </cell>
        </row>
        <row r="2589">
          <cell r="V2589" t="str">
            <v>94531</v>
          </cell>
        </row>
        <row r="2590">
          <cell r="V2590" t="str">
            <v>94534</v>
          </cell>
        </row>
        <row r="2591">
          <cell r="V2591" t="str">
            <v>94535</v>
          </cell>
        </row>
        <row r="2592">
          <cell r="V2592" t="str">
            <v>94536</v>
          </cell>
        </row>
        <row r="2593">
          <cell r="V2593" t="str">
            <v>94538</v>
          </cell>
        </row>
        <row r="2594">
          <cell r="V2594" t="str">
            <v>94539</v>
          </cell>
        </row>
        <row r="2595">
          <cell r="V2595" t="str">
            <v>94542</v>
          </cell>
        </row>
        <row r="2596">
          <cell r="V2596" t="str">
            <v>94545</v>
          </cell>
        </row>
        <row r="2597">
          <cell r="V2597" t="str">
            <v>94547</v>
          </cell>
        </row>
        <row r="2598">
          <cell r="V2598" t="str">
            <v>94549</v>
          </cell>
        </row>
        <row r="2599">
          <cell r="V2599" t="str">
            <v>94555</v>
          </cell>
        </row>
        <row r="2600">
          <cell r="V2600" t="str">
            <v>94556</v>
          </cell>
        </row>
        <row r="2601">
          <cell r="V2601" t="str">
            <v>94558</v>
          </cell>
        </row>
        <row r="2602">
          <cell r="V2602" t="str">
            <v>94560</v>
          </cell>
        </row>
        <row r="2603">
          <cell r="V2603" t="str">
            <v>94561</v>
          </cell>
        </row>
        <row r="2604">
          <cell r="V2604" t="str">
            <v>94566</v>
          </cell>
        </row>
        <row r="2605">
          <cell r="V2605" t="str">
            <v>94567</v>
          </cell>
        </row>
        <row r="2606">
          <cell r="V2606" t="str">
            <v>94568</v>
          </cell>
        </row>
        <row r="2607">
          <cell r="V2607" t="str">
            <v>94573</v>
          </cell>
        </row>
        <row r="2608">
          <cell r="V2608" t="str">
            <v>94574</v>
          </cell>
        </row>
        <row r="2609">
          <cell r="V2609" t="str">
            <v>94576</v>
          </cell>
        </row>
        <row r="2610">
          <cell r="V2610" t="str">
            <v>94579</v>
          </cell>
        </row>
        <row r="2611">
          <cell r="V2611" t="str">
            <v>94582</v>
          </cell>
        </row>
        <row r="2612">
          <cell r="V2612" t="str">
            <v>94583</v>
          </cell>
        </row>
        <row r="2613">
          <cell r="V2613" t="str">
            <v>94585</v>
          </cell>
        </row>
        <row r="2614">
          <cell r="V2614" t="str">
            <v>94586</v>
          </cell>
        </row>
        <row r="2615">
          <cell r="V2615" t="str">
            <v>94588</v>
          </cell>
        </row>
        <row r="2616">
          <cell r="V2616" t="str">
            <v>94595</v>
          </cell>
        </row>
        <row r="2617">
          <cell r="V2617" t="str">
            <v>94597</v>
          </cell>
        </row>
        <row r="2618">
          <cell r="V2618" t="str">
            <v>94598</v>
          </cell>
        </row>
        <row r="2619">
          <cell r="V2619" t="str">
            <v>94599</v>
          </cell>
        </row>
        <row r="2620">
          <cell r="V2620" t="str">
            <v>94618</v>
          </cell>
        </row>
        <row r="2621">
          <cell r="V2621" t="str">
            <v>94706</v>
          </cell>
        </row>
        <row r="2622">
          <cell r="V2622" t="str">
            <v>94707</v>
          </cell>
        </row>
        <row r="2623">
          <cell r="V2623" t="str">
            <v>94708</v>
          </cell>
        </row>
        <row r="2624">
          <cell r="V2624" t="str">
            <v>94903</v>
          </cell>
        </row>
        <row r="2625">
          <cell r="V2625" t="str">
            <v>94925</v>
          </cell>
        </row>
        <row r="2626">
          <cell r="V2626" t="str">
            <v>94930</v>
          </cell>
        </row>
        <row r="2627">
          <cell r="V2627" t="str">
            <v>94933</v>
          </cell>
        </row>
        <row r="2628">
          <cell r="V2628" t="str">
            <v>94941</v>
          </cell>
        </row>
        <row r="2629">
          <cell r="V2629" t="str">
            <v>94947</v>
          </cell>
        </row>
        <row r="2630">
          <cell r="V2630" t="str">
            <v>94954</v>
          </cell>
        </row>
        <row r="2631">
          <cell r="V2631" t="str">
            <v>94956</v>
          </cell>
        </row>
        <row r="2632">
          <cell r="V2632" t="str">
            <v>94957</v>
          </cell>
        </row>
        <row r="2633">
          <cell r="V2633" t="str">
            <v>94965</v>
          </cell>
        </row>
        <row r="2634">
          <cell r="V2634" t="str">
            <v>95003</v>
          </cell>
        </row>
        <row r="2635">
          <cell r="V2635" t="str">
            <v>95004</v>
          </cell>
        </row>
        <row r="2636">
          <cell r="V2636" t="str">
            <v>95004</v>
          </cell>
        </row>
        <row r="2637">
          <cell r="V2637" t="str">
            <v>95006</v>
          </cell>
        </row>
        <row r="2638">
          <cell r="V2638" t="str">
            <v>95007</v>
          </cell>
        </row>
        <row r="2639">
          <cell r="V2639" t="str">
            <v>95010</v>
          </cell>
        </row>
        <row r="2640">
          <cell r="V2640" t="str">
            <v>95014</v>
          </cell>
        </row>
        <row r="2641">
          <cell r="V2641" t="str">
            <v>95023</v>
          </cell>
        </row>
        <row r="2642">
          <cell r="V2642" t="str">
            <v>95023</v>
          </cell>
        </row>
        <row r="2643">
          <cell r="V2643" t="str">
            <v>95030</v>
          </cell>
        </row>
        <row r="2644">
          <cell r="V2644" t="str">
            <v>95032</v>
          </cell>
        </row>
        <row r="2645">
          <cell r="V2645" t="str">
            <v>95033</v>
          </cell>
        </row>
        <row r="2646">
          <cell r="V2646" t="str">
            <v>95033</v>
          </cell>
        </row>
        <row r="2647">
          <cell r="V2647" t="str">
            <v>95035</v>
          </cell>
        </row>
        <row r="2648">
          <cell r="V2648" t="str">
            <v>95039</v>
          </cell>
        </row>
        <row r="2649">
          <cell r="V2649" t="str">
            <v>95043</v>
          </cell>
        </row>
        <row r="2650">
          <cell r="V2650" t="str">
            <v>95045</v>
          </cell>
        </row>
        <row r="2651">
          <cell r="V2651" t="str">
            <v>95046</v>
          </cell>
        </row>
        <row r="2652">
          <cell r="V2652" t="str">
            <v>95054</v>
          </cell>
        </row>
        <row r="2653">
          <cell r="V2653" t="str">
            <v>95062</v>
          </cell>
        </row>
        <row r="2654">
          <cell r="V2654" t="str">
            <v>95064</v>
          </cell>
        </row>
        <row r="2655">
          <cell r="V2655" t="str">
            <v>95065</v>
          </cell>
        </row>
        <row r="2656">
          <cell r="V2656" t="str">
            <v>95066</v>
          </cell>
        </row>
        <row r="2657">
          <cell r="V2657" t="str">
            <v>95075</v>
          </cell>
        </row>
        <row r="2658">
          <cell r="V2658" t="str">
            <v>95076</v>
          </cell>
        </row>
        <row r="2659">
          <cell r="V2659" t="str">
            <v>95119</v>
          </cell>
        </row>
        <row r="2660">
          <cell r="V2660" t="str">
            <v>95121</v>
          </cell>
        </row>
        <row r="2661">
          <cell r="V2661" t="str">
            <v>95123</v>
          </cell>
        </row>
        <row r="2662">
          <cell r="V2662" t="str">
            <v>95131</v>
          </cell>
        </row>
        <row r="2663">
          <cell r="V2663" t="str">
            <v>95132</v>
          </cell>
        </row>
        <row r="2664">
          <cell r="V2664" t="str">
            <v>95134</v>
          </cell>
        </row>
        <row r="2665">
          <cell r="V2665" t="str">
            <v>95135</v>
          </cell>
        </row>
        <row r="2666">
          <cell r="V2666" t="str">
            <v>95138</v>
          </cell>
        </row>
        <row r="2667">
          <cell r="V2667" t="str">
            <v>95139</v>
          </cell>
        </row>
        <row r="2668">
          <cell r="V2668" t="str">
            <v>95209</v>
          </cell>
        </row>
        <row r="2669">
          <cell r="V2669" t="str">
            <v>95212</v>
          </cell>
        </row>
        <row r="2670">
          <cell r="V2670" t="str">
            <v>95242</v>
          </cell>
        </row>
        <row r="2671">
          <cell r="V2671" t="str">
            <v>95304</v>
          </cell>
        </row>
        <row r="2672">
          <cell r="V2672" t="str">
            <v>95323</v>
          </cell>
        </row>
        <row r="2673">
          <cell r="V2673" t="str">
            <v>95330</v>
          </cell>
        </row>
        <row r="2674">
          <cell r="V2674" t="str">
            <v>95337</v>
          </cell>
        </row>
        <row r="2675">
          <cell r="V2675" t="str">
            <v>95355</v>
          </cell>
        </row>
        <row r="2676">
          <cell r="V2676" t="str">
            <v>95356</v>
          </cell>
        </row>
        <row r="2677">
          <cell r="V2677" t="str">
            <v>95357</v>
          </cell>
        </row>
        <row r="2678">
          <cell r="V2678" t="str">
            <v>95358</v>
          </cell>
        </row>
        <row r="2679">
          <cell r="V2679" t="str">
            <v>95361</v>
          </cell>
        </row>
        <row r="2680">
          <cell r="V2680" t="str">
            <v>95367</v>
          </cell>
        </row>
        <row r="2681">
          <cell r="V2681" t="str">
            <v>95368</v>
          </cell>
        </row>
        <row r="2682">
          <cell r="V2682" t="str">
            <v>95374</v>
          </cell>
        </row>
        <row r="2683">
          <cell r="V2683" t="str">
            <v>95376</v>
          </cell>
        </row>
        <row r="2684">
          <cell r="V2684" t="str">
            <v>95377</v>
          </cell>
        </row>
        <row r="2685">
          <cell r="V2685" t="str">
            <v>95409</v>
          </cell>
        </row>
        <row r="2686">
          <cell r="V2686" t="str">
            <v>95441</v>
          </cell>
        </row>
        <row r="2687">
          <cell r="V2687" t="str">
            <v>95442</v>
          </cell>
        </row>
        <row r="2688">
          <cell r="V2688" t="str">
            <v>95444</v>
          </cell>
        </row>
        <row r="2689">
          <cell r="V2689" t="str">
            <v>95450</v>
          </cell>
        </row>
        <row r="2690">
          <cell r="V2690" t="str">
            <v>95465</v>
          </cell>
        </row>
        <row r="2691">
          <cell r="V2691" t="str">
            <v>95476</v>
          </cell>
        </row>
        <row r="2692">
          <cell r="V2692" t="str">
            <v>95492</v>
          </cell>
        </row>
        <row r="2693">
          <cell r="V2693" t="str">
            <v>95497</v>
          </cell>
        </row>
        <row r="2694">
          <cell r="V2694" t="str">
            <v>95612</v>
          </cell>
        </row>
        <row r="2695">
          <cell r="V2695" t="str">
            <v>95614</v>
          </cell>
        </row>
        <row r="2696">
          <cell r="V2696" t="str">
            <v>95618</v>
          </cell>
        </row>
        <row r="2697">
          <cell r="V2697" t="str">
            <v>95619</v>
          </cell>
        </row>
        <row r="2698">
          <cell r="V2698" t="str">
            <v>95624</v>
          </cell>
        </row>
        <row r="2699">
          <cell r="V2699" t="str">
            <v>95630</v>
          </cell>
        </row>
        <row r="2700">
          <cell r="V2700" t="str">
            <v>95632</v>
          </cell>
        </row>
        <row r="2701">
          <cell r="V2701" t="str">
            <v>95648</v>
          </cell>
        </row>
        <row r="2702">
          <cell r="V2702" t="str">
            <v>95652</v>
          </cell>
        </row>
        <row r="2703">
          <cell r="V2703" t="str">
            <v>95655</v>
          </cell>
        </row>
        <row r="2704">
          <cell r="V2704" t="str">
            <v>95659</v>
          </cell>
        </row>
        <row r="2705">
          <cell r="V2705" t="str">
            <v>95677</v>
          </cell>
        </row>
        <row r="2706">
          <cell r="V2706" t="str">
            <v>95693</v>
          </cell>
        </row>
        <row r="2707">
          <cell r="V2707" t="str">
            <v>95703</v>
          </cell>
        </row>
        <row r="2708">
          <cell r="V2708" t="str">
            <v>95717</v>
          </cell>
        </row>
        <row r="2709">
          <cell r="V2709" t="str">
            <v>95722</v>
          </cell>
        </row>
        <row r="2710">
          <cell r="V2710" t="str">
            <v>95726</v>
          </cell>
        </row>
        <row r="2711">
          <cell r="V2711" t="str">
            <v>95728</v>
          </cell>
        </row>
        <row r="2712">
          <cell r="V2712" t="str">
            <v>95742</v>
          </cell>
        </row>
        <row r="2713">
          <cell r="V2713" t="str">
            <v>95746</v>
          </cell>
        </row>
        <row r="2714">
          <cell r="V2714" t="str">
            <v>95747</v>
          </cell>
        </row>
        <row r="2715">
          <cell r="V2715" t="str">
            <v>95757</v>
          </cell>
        </row>
        <row r="2716">
          <cell r="V2716" t="str">
            <v>95758</v>
          </cell>
        </row>
        <row r="2717">
          <cell r="V2717" t="str">
            <v>95762</v>
          </cell>
        </row>
        <row r="2718">
          <cell r="V2718" t="str">
            <v>95765</v>
          </cell>
        </row>
        <row r="2719">
          <cell r="V2719" t="str">
            <v>95829</v>
          </cell>
        </row>
        <row r="2720">
          <cell r="V2720" t="str">
            <v>95835</v>
          </cell>
        </row>
        <row r="2721">
          <cell r="V2721" t="str">
            <v>95843</v>
          </cell>
        </row>
        <row r="2722">
          <cell r="V2722" t="str">
            <v>95864</v>
          </cell>
        </row>
        <row r="2723">
          <cell r="V2723" t="str">
            <v>95903</v>
          </cell>
        </row>
        <row r="2724">
          <cell r="V2724" t="str">
            <v>95917</v>
          </cell>
        </row>
        <row r="2725">
          <cell r="V2725" t="str">
            <v>95918</v>
          </cell>
        </row>
        <row r="2726">
          <cell r="V2726" t="str">
            <v>95928</v>
          </cell>
        </row>
        <row r="2727">
          <cell r="V2727" t="str">
            <v>95960</v>
          </cell>
        </row>
        <row r="2728">
          <cell r="V2728" t="str">
            <v>95977</v>
          </cell>
        </row>
        <row r="2729">
          <cell r="V2729" t="str">
            <v>96002</v>
          </cell>
        </row>
        <row r="2730">
          <cell r="V2730" t="str">
            <v>96003</v>
          </cell>
        </row>
        <row r="2731">
          <cell r="V2731" t="str">
            <v>96007</v>
          </cell>
        </row>
        <row r="2732">
          <cell r="V2732" t="str">
            <v>96008</v>
          </cell>
        </row>
        <row r="2733">
          <cell r="V2733" t="str">
            <v>96016</v>
          </cell>
        </row>
        <row r="2734">
          <cell r="V2734" t="str">
            <v>96017</v>
          </cell>
        </row>
        <row r="2735">
          <cell r="V2735" t="str">
            <v>96019</v>
          </cell>
        </row>
        <row r="2736">
          <cell r="V2736" t="str">
            <v>96022</v>
          </cell>
        </row>
        <row r="2737">
          <cell r="V2737" t="str">
            <v>96040</v>
          </cell>
        </row>
        <row r="2738">
          <cell r="V2738" t="str">
            <v>96051</v>
          </cell>
        </row>
        <row r="2739">
          <cell r="V2739" t="str">
            <v>96056</v>
          </cell>
        </row>
        <row r="2740">
          <cell r="V2740" t="str">
            <v>96059</v>
          </cell>
        </row>
        <row r="2741">
          <cell r="V2741" t="str">
            <v>96062</v>
          </cell>
        </row>
        <row r="2742">
          <cell r="V2742" t="str">
            <v>96065</v>
          </cell>
        </row>
        <row r="2743">
          <cell r="V2743" t="str">
            <v>96069</v>
          </cell>
        </row>
        <row r="2744">
          <cell r="V2744" t="str">
            <v>96071</v>
          </cell>
        </row>
        <row r="2745">
          <cell r="V2745" t="str">
            <v>96073</v>
          </cell>
        </row>
        <row r="2746">
          <cell r="V2746" t="str">
            <v>96075</v>
          </cell>
        </row>
        <row r="2747">
          <cell r="V2747" t="str">
            <v>96076</v>
          </cell>
        </row>
        <row r="2748">
          <cell r="V2748" t="str">
            <v>96087</v>
          </cell>
        </row>
        <row r="2749">
          <cell r="V2749" t="str">
            <v>96088</v>
          </cell>
        </row>
        <row r="2750">
          <cell r="V2750" t="str">
            <v>96140</v>
          </cell>
        </row>
        <row r="2751">
          <cell r="V2751" t="str">
            <v>96145</v>
          </cell>
        </row>
        <row r="2752">
          <cell r="V2752" t="str">
            <v>96146</v>
          </cell>
        </row>
        <row r="2753">
          <cell r="V2753" t="str">
            <v>96161</v>
          </cell>
        </row>
        <row r="2754">
          <cell r="V2754" t="str">
            <v>96701</v>
          </cell>
        </row>
        <row r="2755">
          <cell r="V2755" t="str">
            <v>96706</v>
          </cell>
        </row>
        <row r="2756">
          <cell r="V2756" t="str">
            <v>96707</v>
          </cell>
        </row>
        <row r="2757">
          <cell r="V2757" t="str">
            <v>96712</v>
          </cell>
        </row>
        <row r="2758">
          <cell r="V2758" t="str">
            <v>96730</v>
          </cell>
        </row>
        <row r="2759">
          <cell r="V2759" t="str">
            <v>96734</v>
          </cell>
        </row>
        <row r="2760">
          <cell r="V2760" t="str">
            <v>96744</v>
          </cell>
        </row>
        <row r="2761">
          <cell r="V2761" t="str">
            <v>96762</v>
          </cell>
        </row>
        <row r="2762">
          <cell r="V2762" t="str">
            <v>96782</v>
          </cell>
        </row>
        <row r="2763">
          <cell r="V2763" t="str">
            <v>96786</v>
          </cell>
        </row>
        <row r="2764">
          <cell r="V2764" t="str">
            <v>96789</v>
          </cell>
        </row>
        <row r="2765">
          <cell r="V2765" t="str">
            <v>96791</v>
          </cell>
        </row>
        <row r="2766">
          <cell r="V2766" t="str">
            <v>96797</v>
          </cell>
        </row>
        <row r="2767">
          <cell r="V2767" t="str">
            <v>96815</v>
          </cell>
        </row>
        <row r="2768">
          <cell r="V2768" t="str">
            <v>96816</v>
          </cell>
        </row>
        <row r="2769">
          <cell r="V2769" t="str">
            <v>96818</v>
          </cell>
        </row>
        <row r="2770">
          <cell r="V2770" t="str">
            <v>96821</v>
          </cell>
        </row>
        <row r="2771">
          <cell r="V2771" t="str">
            <v>96825</v>
          </cell>
        </row>
        <row r="2772">
          <cell r="V2772" t="str">
            <v>96850</v>
          </cell>
        </row>
        <row r="2773">
          <cell r="V2773" t="str">
            <v>96853</v>
          </cell>
        </row>
        <row r="2774">
          <cell r="V2774" t="str">
            <v>96857</v>
          </cell>
        </row>
        <row r="2775">
          <cell r="V2775" t="str">
            <v>96859</v>
          </cell>
        </row>
        <row r="2776">
          <cell r="V2776" t="str">
            <v>96860</v>
          </cell>
        </row>
        <row r="2777">
          <cell r="V2777" t="str">
            <v>96863</v>
          </cell>
        </row>
        <row r="2778">
          <cell r="V2778" t="str">
            <v>97002</v>
          </cell>
        </row>
        <row r="2779">
          <cell r="V2779" t="str">
            <v>97002</v>
          </cell>
        </row>
        <row r="2780">
          <cell r="V2780" t="str">
            <v>97019</v>
          </cell>
        </row>
        <row r="2781">
          <cell r="V2781" t="str">
            <v>97020</v>
          </cell>
        </row>
        <row r="2782">
          <cell r="V2782" t="str">
            <v>97034</v>
          </cell>
        </row>
        <row r="2783">
          <cell r="V2783" t="str">
            <v>97053</v>
          </cell>
        </row>
        <row r="2784">
          <cell r="V2784" t="str">
            <v>97068</v>
          </cell>
        </row>
        <row r="2785">
          <cell r="V2785" t="str">
            <v>97101</v>
          </cell>
        </row>
        <row r="2786">
          <cell r="V2786" t="str">
            <v>97350</v>
          </cell>
        </row>
        <row r="2787">
          <cell r="V2787" t="str">
            <v>97371</v>
          </cell>
        </row>
        <row r="2788">
          <cell r="V2788" t="str">
            <v>97385</v>
          </cell>
        </row>
        <row r="2789">
          <cell r="V2789" t="str">
            <v>97408</v>
          </cell>
        </row>
        <row r="2790">
          <cell r="V2790" t="str">
            <v>97419</v>
          </cell>
        </row>
        <row r="2791">
          <cell r="V2791" t="str">
            <v>97430</v>
          </cell>
        </row>
        <row r="2792">
          <cell r="V2792" t="str">
            <v>97437</v>
          </cell>
        </row>
        <row r="2793">
          <cell r="V2793" t="str">
            <v>97438</v>
          </cell>
        </row>
        <row r="2794">
          <cell r="V2794" t="str">
            <v>97461</v>
          </cell>
        </row>
        <row r="2795">
          <cell r="V2795" t="str">
            <v>97487</v>
          </cell>
        </row>
        <row r="2796">
          <cell r="V2796" t="str">
            <v>97490</v>
          </cell>
        </row>
        <row r="2797">
          <cell r="V2797" t="str">
            <v>97498</v>
          </cell>
        </row>
        <row r="2798">
          <cell r="V2798" t="str">
            <v>97502</v>
          </cell>
        </row>
        <row r="2799">
          <cell r="V2799" t="str">
            <v>97503</v>
          </cell>
        </row>
        <row r="2800">
          <cell r="V2800" t="str">
            <v>97524</v>
          </cell>
        </row>
        <row r="2801">
          <cell r="V2801" t="str">
            <v>97530</v>
          </cell>
        </row>
        <row r="2802">
          <cell r="V2802" t="str">
            <v>98006</v>
          </cell>
        </row>
        <row r="2803">
          <cell r="V2803" t="str">
            <v>98008</v>
          </cell>
        </row>
        <row r="2804">
          <cell r="V2804" t="str">
            <v>98029</v>
          </cell>
        </row>
        <row r="2805">
          <cell r="V2805" t="str">
            <v>98033</v>
          </cell>
        </row>
        <row r="2806">
          <cell r="V2806" t="str">
            <v>98053</v>
          </cell>
        </row>
        <row r="2807">
          <cell r="V2807" t="str">
            <v>98065</v>
          </cell>
        </row>
        <row r="2808">
          <cell r="V2808" t="str">
            <v>98074</v>
          </cell>
        </row>
        <row r="2809">
          <cell r="V2809" t="str">
            <v>98075</v>
          </cell>
        </row>
        <row r="2810">
          <cell r="V2810" t="str">
            <v>98077</v>
          </cell>
        </row>
        <row r="2811">
          <cell r="V2811" t="str">
            <v>98232</v>
          </cell>
        </row>
        <row r="2812">
          <cell r="V2812" t="str">
            <v>98244</v>
          </cell>
        </row>
        <row r="2813">
          <cell r="V2813" t="str">
            <v>98276</v>
          </cell>
        </row>
        <row r="2814">
          <cell r="V2814" t="str">
            <v>98303</v>
          </cell>
        </row>
        <row r="2815">
          <cell r="V2815" t="str">
            <v>98321</v>
          </cell>
        </row>
        <row r="2816">
          <cell r="V2816" t="str">
            <v>98327</v>
          </cell>
        </row>
        <row r="2817">
          <cell r="V2817" t="str">
            <v>98329</v>
          </cell>
        </row>
        <row r="2818">
          <cell r="V2818" t="str">
            <v>98332</v>
          </cell>
        </row>
        <row r="2819">
          <cell r="V2819" t="str">
            <v>98333</v>
          </cell>
        </row>
        <row r="2820">
          <cell r="V2820" t="str">
            <v>98359</v>
          </cell>
        </row>
        <row r="2821">
          <cell r="V2821" t="str">
            <v>98360</v>
          </cell>
        </row>
        <row r="2822">
          <cell r="V2822" t="str">
            <v>98374</v>
          </cell>
        </row>
        <row r="2823">
          <cell r="V2823" t="str">
            <v>98375</v>
          </cell>
        </row>
        <row r="2824">
          <cell r="V2824" t="str">
            <v>98380</v>
          </cell>
        </row>
        <row r="2825">
          <cell r="V2825" t="str">
            <v>98391</v>
          </cell>
        </row>
        <row r="2826">
          <cell r="V2826" t="str">
            <v>98396</v>
          </cell>
        </row>
        <row r="2827">
          <cell r="V2827" t="str">
            <v>98422</v>
          </cell>
        </row>
        <row r="2828">
          <cell r="V2828" t="str">
            <v>98433</v>
          </cell>
        </row>
        <row r="2829">
          <cell r="V2829" t="str">
            <v>98443</v>
          </cell>
        </row>
        <row r="2830">
          <cell r="V2830" t="str">
            <v>98625</v>
          </cell>
        </row>
        <row r="2831">
          <cell r="V2831" t="str">
            <v>98936</v>
          </cell>
        </row>
        <row r="2832">
          <cell r="V2832" t="str">
            <v>99011</v>
          </cell>
        </row>
        <row r="2833">
          <cell r="V2833" t="str">
            <v>99027</v>
          </cell>
        </row>
        <row r="2834">
          <cell r="V2834" t="str">
            <v>99505</v>
          </cell>
        </row>
        <row r="2835">
          <cell r="V2835" t="str">
            <v>99506</v>
          </cell>
        </row>
        <row r="2836">
          <cell r="V2836" t="str">
            <v>99577</v>
          </cell>
        </row>
        <row r="2837">
          <cell r="V2837" t="str">
            <v>99694</v>
          </cell>
        </row>
        <row r="2838">
          <cell r="V2838" t="str">
            <v>99702</v>
          </cell>
        </row>
        <row r="2839">
          <cell r="V2839" t="str">
            <v>99703</v>
          </cell>
        </row>
        <row r="2840">
          <cell r="V2840" t="str">
            <v>99705</v>
          </cell>
        </row>
        <row r="2841">
          <cell r="V2841" t="str">
            <v>99709</v>
          </cell>
        </row>
        <row r="2842">
          <cell r="V2842" t="str">
            <v>99712</v>
          </cell>
        </row>
        <row r="2843">
          <cell r="V2843" t="str">
            <v>99714</v>
          </cell>
        </row>
        <row r="2844">
          <cell r="V2844" t="str">
            <v>99760</v>
          </cell>
        </row>
      </sheetData>
      <sheetData sheetId="2"/>
      <sheetData sheetId="3"/>
      <sheetData sheetId="4">
        <row r="31">
          <cell r="B31" t="str">
            <v>Total or Average</v>
          </cell>
        </row>
      </sheetData>
      <sheetData sheetId="5"/>
      <sheetData sheetId="6">
        <row r="32">
          <cell r="E32">
            <v>0</v>
          </cell>
        </row>
      </sheetData>
      <sheetData sheetId="7"/>
      <sheetData sheetId="8"/>
      <sheetData sheetId="9"/>
      <sheetData sheetId="10"/>
      <sheetData sheetId="11"/>
      <sheetData sheetId="12"/>
      <sheetData sheetId="13">
        <row r="61">
          <cell r="B61" t="str">
            <v>NO</v>
          </cell>
        </row>
      </sheetData>
      <sheetData sheetId="14"/>
      <sheetData sheetId="15">
        <row r="31">
          <cell r="B31" t="str">
            <v>Total or Average</v>
          </cell>
        </row>
      </sheetData>
      <sheetData sheetId="16"/>
      <sheetData sheetId="17">
        <row r="32">
          <cell r="E32">
            <v>0</v>
          </cell>
        </row>
      </sheetData>
      <sheetData sheetId="18"/>
      <sheetData sheetId="19"/>
      <sheetData sheetId="20"/>
      <sheetData sheetId="21"/>
      <sheetData sheetId="22">
        <row r="61">
          <cell r="B61" t="str">
            <v>NO</v>
          </cell>
        </row>
      </sheetData>
      <sheetData sheetId="23"/>
      <sheetData sheetId="24">
        <row r="31">
          <cell r="B31" t="str">
            <v>Total or Average</v>
          </cell>
        </row>
      </sheetData>
      <sheetData sheetId="25"/>
      <sheetData sheetId="26">
        <row r="32">
          <cell r="E32">
            <v>0</v>
          </cell>
        </row>
      </sheetData>
      <sheetData sheetId="27"/>
      <sheetData sheetId="28"/>
      <sheetData sheetId="29"/>
      <sheetData sheetId="3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_PPA Checklist"/>
      <sheetName val="B_Description"/>
      <sheetName val="C_Site"/>
      <sheetName val="D_Dev Team "/>
      <sheetName val="E_Organizational Chart"/>
      <sheetName val="F_Unit Mix"/>
      <sheetName val="G_Synopsis"/>
      <sheetName val="Construction Costs"/>
      <sheetName val="F_Unit Mix_Proposed"/>
      <sheetName val="PPA P1"/>
      <sheetName val="PPA P2 v1"/>
      <sheetName val="P2 draft v3"/>
      <sheetName val="P2 draft v3 (2)"/>
      <sheetName val="ps1 (2)"/>
      <sheetName val="ps2 (2)"/>
      <sheetName val="PPA P3"/>
      <sheetName val="Sheet2 (1048)"/>
      <sheetName val="Log"/>
      <sheetName val="4% Waiver"/>
      <sheetName val="Construction Lookup Table"/>
      <sheetName val="IF STATEMENTS"/>
      <sheetName val="A_PPA_Checklist"/>
      <sheetName val="D_Dev_Team_"/>
      <sheetName val="E_Organizational_Chart"/>
      <sheetName val="F_Unit_Mix"/>
      <sheetName val="Construction_Costs"/>
      <sheetName val="F_Unit_Mix_Proposed"/>
      <sheetName val="PPA_P1"/>
      <sheetName val="PPA_P2_v1"/>
      <sheetName val="P2_draft_v3"/>
      <sheetName val="P2_draft_v3_(2)"/>
      <sheetName val="ps1_(2)"/>
      <sheetName val="ps2_(2)"/>
      <sheetName val="PPA_P3"/>
      <sheetName val="Sheet2_(1048)"/>
      <sheetName val="4%_Waiver"/>
      <sheetName val="Construction_Lookup_Table"/>
      <sheetName val="IF_STATEMENTS"/>
      <sheetName val="ps1"/>
    </sheetNames>
    <sheetDataSet>
      <sheetData sheetId="0" refreshError="1"/>
      <sheetData sheetId="1">
        <row r="21">
          <cell r="D21" t="str">
            <v>X</v>
          </cell>
        </row>
        <row r="22">
          <cell r="D22" t="str">
            <v>X</v>
          </cell>
        </row>
        <row r="23">
          <cell r="D23" t="str">
            <v>X</v>
          </cell>
        </row>
        <row r="27">
          <cell r="D27" t="str">
            <v>X</v>
          </cell>
        </row>
        <row r="28">
          <cell r="D28" t="str">
            <v>X</v>
          </cell>
        </row>
        <row r="31">
          <cell r="D31" t="str">
            <v>X</v>
          </cell>
        </row>
        <row r="32">
          <cell r="D32" t="str">
            <v>X</v>
          </cell>
        </row>
        <row r="33">
          <cell r="D33" t="str">
            <v>X</v>
          </cell>
        </row>
        <row r="36">
          <cell r="D36" t="str">
            <v>X</v>
          </cell>
        </row>
        <row r="37">
          <cell r="D37" t="str">
            <v>X</v>
          </cell>
        </row>
        <row r="40">
          <cell r="D40" t="str">
            <v>X</v>
          </cell>
        </row>
        <row r="41">
          <cell r="D41" t="str">
            <v>X</v>
          </cell>
        </row>
        <row r="42">
          <cell r="D42" t="str">
            <v>X</v>
          </cell>
        </row>
        <row r="62">
          <cell r="D62" t="str">
            <v>X</v>
          </cell>
        </row>
        <row r="63">
          <cell r="D63" t="str">
            <v>X</v>
          </cell>
        </row>
        <row r="68">
          <cell r="E68" t="str">
            <v>X</v>
          </cell>
        </row>
        <row r="69">
          <cell r="E69" t="str">
            <v>X</v>
          </cell>
        </row>
        <row r="73">
          <cell r="E73" t="str">
            <v>X</v>
          </cell>
        </row>
        <row r="74">
          <cell r="E74" t="str">
            <v>X</v>
          </cell>
        </row>
        <row r="75">
          <cell r="E75" t="str">
            <v>X</v>
          </cell>
        </row>
        <row r="84">
          <cell r="D84" t="str">
            <v>X</v>
          </cell>
        </row>
        <row r="86">
          <cell r="D86" t="str">
            <v>X</v>
          </cell>
        </row>
        <row r="90">
          <cell r="D90" t="str">
            <v>X</v>
          </cell>
        </row>
        <row r="91">
          <cell r="D91" t="str">
            <v>X</v>
          </cell>
        </row>
        <row r="94">
          <cell r="D94" t="str">
            <v>X</v>
          </cell>
        </row>
        <row r="104">
          <cell r="D104" t="str">
            <v>X</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psAmSched"/>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_Project Narrative"/>
      <sheetName val="B_Details"/>
      <sheetName val="C_Addresses"/>
      <sheetName val="D_Dev Team"/>
      <sheetName val="E_Sources"/>
      <sheetName val="G_Uses"/>
      <sheetName val="RS SLR"/>
      <sheetName val="F_Construction"/>
      <sheetName val="H_Income"/>
      <sheetName val="I_Expenses"/>
      <sheetName val="J_Cash Flow"/>
      <sheetName val="Underwriting Cash Flow"/>
      <sheetName val="K_Notes"/>
      <sheetName val="psCover"/>
      <sheetName val="ps1"/>
      <sheetName val="ps2"/>
      <sheetName val="ps3"/>
      <sheetName val="ps4"/>
      <sheetName val="psRisk"/>
      <sheetName val="psMaps"/>
      <sheetName val="psUWA"/>
      <sheetName val="psLIS"/>
      <sheetName val="psSS"/>
      <sheetName val="psAmSched"/>
      <sheetName val="Risk Ratings"/>
      <sheetName val="Income&amp;Expense Analysis"/>
      <sheetName val="Debt Sizing"/>
      <sheetName val="Completion Checklist "/>
      <sheetName val="Rate Request"/>
      <sheetName val="Data"/>
      <sheetName val="Change Log"/>
      <sheetName val="HOME"/>
      <sheetName val="Raw Data"/>
      <sheetName val="Data Track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87">
          <cell r="M187">
            <v>0</v>
          </cell>
        </row>
        <row r="188">
          <cell r="M188">
            <v>0</v>
          </cell>
        </row>
        <row r="189">
          <cell r="M189">
            <v>0</v>
          </cell>
        </row>
        <row r="190">
          <cell r="M190">
            <v>0</v>
          </cell>
        </row>
        <row r="191">
          <cell r="M191">
            <v>0</v>
          </cell>
        </row>
        <row r="192">
          <cell r="M192">
            <v>0</v>
          </cell>
        </row>
        <row r="193">
          <cell r="M193">
            <v>0</v>
          </cell>
        </row>
      </sheetData>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printerSettings" Target="../printerSettings/printerSettings15.bin"/><Relationship Id="rId7" Type="http://schemas.openxmlformats.org/officeDocument/2006/relationships/vmlDrawing" Target="../drawings/vmlDrawing6.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drawing" Target="../drawings/drawing3.xml"/><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E2FEA-5906-4160-8EFB-D801C53E4AEC}">
  <sheetPr codeName="Sheet1">
    <tabColor rgb="FF0070C0"/>
    <pageSetUpPr fitToPage="1"/>
  </sheetPr>
  <dimension ref="B1:O31"/>
  <sheetViews>
    <sheetView showGridLines="0" view="pageBreakPreview" topLeftCell="A8" zoomScaleNormal="100" zoomScaleSheetLayoutView="100" workbookViewId="0">
      <selection activeCell="B9" sqref="B9:N9"/>
    </sheetView>
    <sheetView showGridLines="0" view="pageBreakPreview" zoomScale="103" zoomScaleNormal="100" workbookViewId="1">
      <selection activeCell="B5" sqref="B5:N5"/>
    </sheetView>
  </sheetViews>
  <sheetFormatPr defaultColWidth="8.453125" defaultRowHeight="14.5" x14ac:dyDescent="0.35"/>
  <cols>
    <col min="1" max="1" width="3.54296875" style="596" customWidth="1"/>
    <col min="2" max="2" width="3.1796875" style="596" customWidth="1"/>
    <col min="3" max="6" width="10.54296875" style="596" customWidth="1"/>
    <col min="7" max="7" width="15.7265625" style="596" customWidth="1"/>
    <col min="8" max="8" width="10.54296875" style="596" customWidth="1"/>
    <col min="9" max="9" width="14.1796875" style="596" customWidth="1"/>
    <col min="10" max="13" width="10.54296875" style="596" customWidth="1"/>
    <col min="14" max="14" width="10" style="596" customWidth="1"/>
    <col min="15" max="16384" width="8.453125" style="596"/>
  </cols>
  <sheetData>
    <row r="1" spans="2:15" ht="15.5" x14ac:dyDescent="0.35">
      <c r="B1" s="968" t="s">
        <v>480</v>
      </c>
      <c r="C1" s="968"/>
      <c r="D1" s="968"/>
      <c r="E1" s="968"/>
      <c r="F1" s="968"/>
      <c r="G1" s="968"/>
      <c r="H1" s="968"/>
      <c r="I1" s="968"/>
      <c r="J1" s="968"/>
      <c r="K1" s="968"/>
      <c r="L1" s="968"/>
      <c r="M1" s="968"/>
      <c r="N1" s="968"/>
      <c r="O1" s="595"/>
    </row>
    <row r="2" spans="2:15" ht="30" customHeight="1" x14ac:dyDescent="0.35">
      <c r="B2" s="969" t="s">
        <v>479</v>
      </c>
      <c r="C2" s="969"/>
      <c r="D2" s="969"/>
      <c r="E2" s="969"/>
      <c r="F2" s="969"/>
      <c r="G2" s="969"/>
      <c r="H2" s="969"/>
      <c r="I2" s="969"/>
      <c r="J2" s="969"/>
      <c r="K2" s="969"/>
      <c r="L2" s="969"/>
      <c r="M2" s="969"/>
      <c r="N2" s="969"/>
      <c r="O2" s="597"/>
    </row>
    <row r="3" spans="2:15" ht="17.5" customHeight="1" x14ac:dyDescent="0.35">
      <c r="B3" s="970" t="s">
        <v>955</v>
      </c>
      <c r="C3" s="970"/>
      <c r="D3" s="970"/>
      <c r="E3" s="970"/>
      <c r="F3" s="970"/>
      <c r="G3" s="970"/>
      <c r="H3" s="970"/>
      <c r="I3" s="970"/>
      <c r="J3" s="970"/>
      <c r="K3" s="970"/>
      <c r="L3" s="970"/>
      <c r="M3" s="970"/>
      <c r="N3" s="970"/>
      <c r="O3" s="595"/>
    </row>
    <row r="4" spans="2:15" s="296" customFormat="1" ht="32.15" customHeight="1" x14ac:dyDescent="0.3">
      <c r="B4" s="974" t="s">
        <v>1046</v>
      </c>
      <c r="C4" s="975"/>
      <c r="D4" s="975"/>
      <c r="E4" s="975"/>
      <c r="F4" s="975"/>
      <c r="G4" s="975"/>
      <c r="H4" s="975"/>
      <c r="I4" s="975"/>
      <c r="J4" s="975"/>
      <c r="K4" s="975"/>
      <c r="L4" s="975"/>
      <c r="M4" s="975"/>
      <c r="N4" s="976"/>
    </row>
    <row r="5" spans="2:15" s="296" customFormat="1" ht="61" customHeight="1" x14ac:dyDescent="0.3">
      <c r="B5" s="977" t="s">
        <v>969</v>
      </c>
      <c r="C5" s="978"/>
      <c r="D5" s="978"/>
      <c r="E5" s="978"/>
      <c r="F5" s="978"/>
      <c r="G5" s="978"/>
      <c r="H5" s="978"/>
      <c r="I5" s="978"/>
      <c r="J5" s="978"/>
      <c r="K5" s="978"/>
      <c r="L5" s="978"/>
      <c r="M5" s="978"/>
      <c r="N5" s="979"/>
    </row>
    <row r="6" spans="2:15" s="296" customFormat="1" ht="47.5" customHeight="1" x14ac:dyDescent="0.35">
      <c r="B6" s="980" t="s">
        <v>967</v>
      </c>
      <c r="C6" s="981"/>
      <c r="D6" s="981"/>
      <c r="E6" s="981"/>
      <c r="F6" s="981"/>
      <c r="G6" s="981"/>
      <c r="H6" s="981"/>
      <c r="I6" s="981"/>
      <c r="J6" s="981"/>
      <c r="K6" s="981"/>
      <c r="L6" s="981"/>
      <c r="M6" s="981"/>
      <c r="N6" s="982"/>
    </row>
    <row r="7" spans="2:15" s="296" customFormat="1" ht="49" customHeight="1" x14ac:dyDescent="0.3">
      <c r="B7" s="977" t="s">
        <v>966</v>
      </c>
      <c r="C7" s="978"/>
      <c r="D7" s="978"/>
      <c r="E7" s="978"/>
      <c r="F7" s="978"/>
      <c r="G7" s="978"/>
      <c r="H7" s="978"/>
      <c r="I7" s="978"/>
      <c r="J7" s="978"/>
      <c r="K7" s="978"/>
      <c r="L7" s="978"/>
      <c r="M7" s="978"/>
      <c r="N7" s="979"/>
    </row>
    <row r="8" spans="2:15" s="296" customFormat="1" ht="45.65" customHeight="1" x14ac:dyDescent="0.3">
      <c r="B8" s="977" t="s">
        <v>964</v>
      </c>
      <c r="C8" s="978"/>
      <c r="D8" s="978"/>
      <c r="E8" s="978"/>
      <c r="F8" s="978"/>
      <c r="G8" s="978"/>
      <c r="H8" s="978"/>
      <c r="I8" s="978"/>
      <c r="J8" s="978"/>
      <c r="K8" s="978"/>
      <c r="L8" s="978"/>
      <c r="M8" s="978"/>
      <c r="N8" s="979"/>
    </row>
    <row r="9" spans="2:15" s="599" customFormat="1" ht="52" customHeight="1" x14ac:dyDescent="0.3">
      <c r="B9" s="971" t="s">
        <v>968</v>
      </c>
      <c r="C9" s="972"/>
      <c r="D9" s="972"/>
      <c r="E9" s="972"/>
      <c r="F9" s="972"/>
      <c r="G9" s="972"/>
      <c r="H9" s="972"/>
      <c r="I9" s="972"/>
      <c r="J9" s="972"/>
      <c r="K9" s="972"/>
      <c r="L9" s="972"/>
      <c r="M9" s="972"/>
      <c r="N9" s="973"/>
      <c r="O9" s="598"/>
    </row>
    <row r="10" spans="2:15" s="599" customFormat="1" ht="14" x14ac:dyDescent="0.35">
      <c r="B10" s="598"/>
      <c r="C10" s="600"/>
      <c r="D10" s="600"/>
      <c r="E10" s="600"/>
      <c r="F10" s="600"/>
      <c r="G10" s="600"/>
      <c r="H10" s="600"/>
      <c r="I10" s="600"/>
      <c r="J10" s="600"/>
      <c r="K10" s="600"/>
      <c r="L10" s="600"/>
      <c r="M10" s="600"/>
      <c r="N10" s="600"/>
      <c r="O10" s="598"/>
    </row>
    <row r="11" spans="2:15" s="599" customFormat="1" ht="21.65" customHeight="1" x14ac:dyDescent="0.35">
      <c r="B11" s="601">
        <v>1</v>
      </c>
      <c r="C11" s="966" t="s">
        <v>976</v>
      </c>
      <c r="D11" s="966"/>
      <c r="E11" s="966"/>
      <c r="F11" s="966"/>
      <c r="G11" s="966"/>
      <c r="H11" s="966"/>
      <c r="I11" s="966"/>
      <c r="J11" s="966"/>
      <c r="K11" s="966"/>
      <c r="L11" s="966"/>
      <c r="M11" s="966"/>
      <c r="N11" s="966"/>
    </row>
    <row r="12" spans="2:15" s="599" customFormat="1" ht="14" x14ac:dyDescent="0.35">
      <c r="D12" s="602" t="s">
        <v>479</v>
      </c>
      <c r="E12" s="602"/>
      <c r="F12" s="602" t="s">
        <v>970</v>
      </c>
      <c r="H12" s="602" t="s">
        <v>971</v>
      </c>
      <c r="J12" s="602" t="s">
        <v>478</v>
      </c>
      <c r="L12" s="602" t="s">
        <v>285</v>
      </c>
    </row>
    <row r="13" spans="2:15" s="599" customFormat="1" ht="15" customHeight="1" x14ac:dyDescent="0.35">
      <c r="D13" s="602" t="s">
        <v>477</v>
      </c>
      <c r="E13" s="602"/>
      <c r="F13" s="602" t="s">
        <v>972</v>
      </c>
      <c r="H13" s="599" t="s">
        <v>973</v>
      </c>
      <c r="J13" s="599" t="s">
        <v>974</v>
      </c>
      <c r="L13" s="599" t="s">
        <v>975</v>
      </c>
    </row>
    <row r="14" spans="2:15" s="599" customFormat="1" ht="14" x14ac:dyDescent="0.35"/>
    <row r="15" spans="2:15" s="599" customFormat="1" ht="14" x14ac:dyDescent="0.35">
      <c r="B15" s="603">
        <v>2</v>
      </c>
      <c r="C15" s="604" t="s">
        <v>476</v>
      </c>
      <c r="D15" s="598"/>
      <c r="E15" s="598"/>
      <c r="F15" s="598"/>
      <c r="G15" s="598"/>
      <c r="H15" s="598"/>
      <c r="I15" s="598"/>
      <c r="J15" s="598"/>
      <c r="K15" s="598"/>
      <c r="L15" s="598"/>
      <c r="M15" s="598"/>
      <c r="N15" s="598"/>
      <c r="O15" s="598"/>
    </row>
    <row r="16" spans="2:15" s="599" customFormat="1" ht="48.65" customHeight="1" x14ac:dyDescent="0.35">
      <c r="B16" s="605"/>
      <c r="C16" s="967" t="s">
        <v>1047</v>
      </c>
      <c r="D16" s="967"/>
      <c r="E16" s="967"/>
      <c r="F16" s="967"/>
      <c r="G16" s="967"/>
      <c r="H16" s="967"/>
      <c r="I16" s="967"/>
      <c r="J16" s="967"/>
      <c r="K16" s="967"/>
      <c r="L16" s="967"/>
      <c r="M16" s="967"/>
      <c r="N16" s="967"/>
      <c r="O16" s="598"/>
    </row>
    <row r="17" spans="2:15" s="599" customFormat="1" ht="17.5" customHeight="1" x14ac:dyDescent="0.35">
      <c r="B17" s="603">
        <v>3</v>
      </c>
      <c r="C17" s="606" t="s">
        <v>286</v>
      </c>
      <c r="O17" s="598"/>
    </row>
    <row r="18" spans="2:15" s="599" customFormat="1" ht="32.15" customHeight="1" x14ac:dyDescent="0.35">
      <c r="B18" s="607"/>
      <c r="C18" s="963" t="s">
        <v>475</v>
      </c>
      <c r="D18" s="964"/>
      <c r="E18" s="964"/>
      <c r="F18" s="964"/>
      <c r="G18" s="964"/>
      <c r="H18" s="964"/>
      <c r="I18" s="964"/>
      <c r="J18" s="964"/>
      <c r="K18" s="964"/>
      <c r="L18" s="964"/>
      <c r="M18" s="964"/>
      <c r="N18" s="964"/>
      <c r="O18" s="598"/>
    </row>
    <row r="19" spans="2:15" s="599" customFormat="1" ht="4.5" customHeight="1" x14ac:dyDescent="0.35">
      <c r="B19" s="608"/>
      <c r="C19" s="598"/>
      <c r="D19" s="598"/>
      <c r="E19" s="598"/>
      <c r="F19" s="598"/>
      <c r="G19" s="598"/>
      <c r="H19" s="598"/>
      <c r="I19" s="598"/>
      <c r="J19" s="598"/>
      <c r="K19" s="598"/>
      <c r="L19" s="598"/>
      <c r="M19" s="598"/>
      <c r="N19" s="598"/>
      <c r="O19" s="598"/>
    </row>
    <row r="20" spans="2:15" s="599" customFormat="1" ht="14" x14ac:dyDescent="0.35">
      <c r="B20" s="608"/>
      <c r="C20" s="609"/>
      <c r="D20" s="599" t="s">
        <v>290</v>
      </c>
      <c r="E20" s="610"/>
      <c r="F20" s="610"/>
      <c r="G20" s="610"/>
      <c r="H20" s="611"/>
      <c r="I20" s="599" t="s">
        <v>289</v>
      </c>
      <c r="J20" s="598"/>
      <c r="K20" s="598"/>
      <c r="L20" s="598"/>
      <c r="M20" s="598"/>
      <c r="N20" s="598"/>
      <c r="O20" s="598"/>
    </row>
    <row r="21" spans="2:15" s="599" customFormat="1" ht="14" x14ac:dyDescent="0.35">
      <c r="B21" s="608"/>
      <c r="C21" s="612"/>
      <c r="D21" s="599" t="s">
        <v>287</v>
      </c>
      <c r="E21" s="610"/>
      <c r="F21" s="610"/>
      <c r="G21" s="610"/>
      <c r="H21" s="663"/>
      <c r="I21" s="599" t="s">
        <v>776</v>
      </c>
      <c r="K21" s="598"/>
      <c r="L21" s="598"/>
      <c r="M21" s="598"/>
      <c r="N21" s="598"/>
      <c r="O21" s="598"/>
    </row>
    <row r="22" spans="2:15" s="599" customFormat="1" ht="14" x14ac:dyDescent="0.35">
      <c r="B22" s="608"/>
      <c r="C22" s="614"/>
      <c r="D22" s="599" t="s">
        <v>288</v>
      </c>
      <c r="E22" s="610"/>
      <c r="F22" s="610"/>
      <c r="G22" s="610"/>
      <c r="H22" s="613"/>
      <c r="I22" s="599" t="s">
        <v>291</v>
      </c>
      <c r="J22" s="598"/>
      <c r="K22" s="598"/>
      <c r="L22" s="598"/>
      <c r="M22" s="598"/>
      <c r="N22" s="598"/>
      <c r="O22" s="598"/>
    </row>
    <row r="23" spans="2:15" s="599" customFormat="1" ht="14" x14ac:dyDescent="0.35">
      <c r="B23" s="608"/>
      <c r="C23" s="615"/>
      <c r="E23" s="610"/>
      <c r="F23" s="610"/>
      <c r="G23" s="610"/>
      <c r="J23" s="598"/>
      <c r="K23" s="598"/>
      <c r="L23" s="598"/>
      <c r="M23" s="598"/>
      <c r="N23" s="598"/>
      <c r="O23" s="598"/>
    </row>
    <row r="24" spans="2:15" s="599" customFormat="1" ht="14" x14ac:dyDescent="0.35">
      <c r="B24" s="608"/>
      <c r="C24" s="616" t="s">
        <v>977</v>
      </c>
      <c r="E24" s="610"/>
      <c r="F24" s="610"/>
      <c r="G24" s="610"/>
      <c r="J24" s="598"/>
      <c r="K24" s="598"/>
      <c r="L24" s="598"/>
      <c r="M24" s="598"/>
      <c r="N24" s="598"/>
      <c r="O24" s="598"/>
    </row>
    <row r="25" spans="2:15" s="599" customFormat="1" ht="14" x14ac:dyDescent="0.35">
      <c r="B25" s="608"/>
      <c r="C25" s="598"/>
      <c r="D25" s="598"/>
      <c r="E25" s="598"/>
      <c r="F25" s="598"/>
      <c r="G25" s="598"/>
      <c r="H25" s="598"/>
      <c r="I25" s="598"/>
      <c r="J25" s="598"/>
      <c r="K25" s="598"/>
      <c r="L25" s="598"/>
      <c r="M25" s="598"/>
      <c r="N25" s="598"/>
      <c r="O25" s="598"/>
    </row>
    <row r="26" spans="2:15" s="599" customFormat="1" ht="14" x14ac:dyDescent="0.35">
      <c r="B26" s="603">
        <v>4</v>
      </c>
      <c r="C26" s="606" t="s">
        <v>474</v>
      </c>
      <c r="D26" s="598"/>
      <c r="E26" s="598"/>
      <c r="F26" s="598"/>
      <c r="G26" s="598"/>
      <c r="H26" s="598"/>
      <c r="I26" s="598"/>
      <c r="J26" s="598"/>
      <c r="K26" s="598"/>
      <c r="L26" s="598"/>
      <c r="M26" s="598"/>
      <c r="N26" s="598"/>
      <c r="O26" s="598"/>
    </row>
    <row r="27" spans="2:15" s="599" customFormat="1" ht="29.5" customHeight="1" x14ac:dyDescent="0.35">
      <c r="B27" s="607"/>
      <c r="C27" s="963" t="s">
        <v>473</v>
      </c>
      <c r="D27" s="963"/>
      <c r="E27" s="963"/>
      <c r="F27" s="963"/>
      <c r="G27" s="963"/>
      <c r="H27" s="963"/>
      <c r="I27" s="963"/>
      <c r="J27" s="963"/>
      <c r="K27" s="963"/>
      <c r="L27" s="963"/>
      <c r="M27" s="963"/>
      <c r="N27" s="963"/>
      <c r="O27" s="598"/>
    </row>
    <row r="28" spans="2:15" s="599" customFormat="1" ht="19.5" customHeight="1" x14ac:dyDescent="0.35">
      <c r="B28" s="603">
        <v>5</v>
      </c>
      <c r="C28" s="606" t="s">
        <v>472</v>
      </c>
      <c r="O28" s="598"/>
    </row>
    <row r="29" spans="2:15" x14ac:dyDescent="0.35">
      <c r="B29" s="617"/>
      <c r="C29" s="963" t="s">
        <v>471</v>
      </c>
      <c r="D29" s="964"/>
      <c r="E29" s="964"/>
      <c r="F29" s="964"/>
      <c r="G29" s="964"/>
      <c r="H29" s="964"/>
      <c r="I29" s="964"/>
      <c r="J29" s="964"/>
      <c r="K29" s="964"/>
      <c r="L29" s="964"/>
      <c r="M29" s="964"/>
      <c r="N29" s="964"/>
      <c r="O29" s="595"/>
    </row>
    <row r="30" spans="2:15" x14ac:dyDescent="0.35">
      <c r="B30" s="617"/>
      <c r="C30" s="595"/>
      <c r="D30" s="595"/>
      <c r="E30" s="595"/>
      <c r="F30" s="595"/>
      <c r="G30" s="595"/>
      <c r="H30" s="595"/>
      <c r="I30" s="595"/>
      <c r="J30" s="595"/>
      <c r="K30" s="595"/>
      <c r="L30" s="595"/>
      <c r="M30" s="595"/>
      <c r="N30" s="595"/>
      <c r="O30" s="595"/>
    </row>
    <row r="31" spans="2:15" ht="21.75" customHeight="1" x14ac:dyDescent="0.35">
      <c r="B31" s="965" t="s">
        <v>984</v>
      </c>
      <c r="C31" s="965"/>
      <c r="D31" s="965"/>
      <c r="E31" s="965"/>
      <c r="F31" s="965"/>
      <c r="G31" s="965"/>
      <c r="H31" s="965"/>
      <c r="I31" s="965"/>
      <c r="J31" s="965"/>
      <c r="K31" s="965"/>
      <c r="L31" s="965"/>
      <c r="M31" s="965"/>
      <c r="N31" s="965"/>
      <c r="O31" s="595"/>
    </row>
  </sheetData>
  <sheetProtection algorithmName="SHA-512" hashValue="Z4hKz5bIY5BioUsJyxXeR2eI2g7BcoRDfo2bXOUxUL38syclCga7azRtSZcq88GwX9K0cZqMU8lY2lCuqtf7qg==" saltValue="/BFYUSqNZ0d7pbFOTkn73w==" spinCount="100000" sheet="1" selectLockedCells="1"/>
  <mergeCells count="15">
    <mergeCell ref="B1:N1"/>
    <mergeCell ref="B2:N2"/>
    <mergeCell ref="B3:N3"/>
    <mergeCell ref="B9:N9"/>
    <mergeCell ref="B4:N4"/>
    <mergeCell ref="B5:N5"/>
    <mergeCell ref="B7:N7"/>
    <mergeCell ref="B8:N8"/>
    <mergeCell ref="B6:N6"/>
    <mergeCell ref="C29:N29"/>
    <mergeCell ref="B31:N31"/>
    <mergeCell ref="C11:N11"/>
    <mergeCell ref="C16:N16"/>
    <mergeCell ref="C18:N18"/>
    <mergeCell ref="C27:N27"/>
  </mergeCells>
  <printOptions horizontalCentered="1"/>
  <pageMargins left="0.2" right="0.2" top="0.25" bottom="0.2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B5A64-A0A3-4EC2-AA28-EFCE2AB9E200}">
  <sheetPr codeName="Sheet3">
    <pageSetUpPr fitToPage="1"/>
  </sheetPr>
  <dimension ref="A1:X287"/>
  <sheetViews>
    <sheetView showGridLines="0" tabSelected="1" view="pageBreakPreview" zoomScaleNormal="72" zoomScaleSheetLayoutView="100" workbookViewId="0">
      <selection activeCell="C5" sqref="C5:D5"/>
    </sheetView>
    <sheetView showGridLines="0" view="pageBreakPreview" topLeftCell="A6" zoomScale="111" zoomScaleNormal="100" workbookViewId="1">
      <selection activeCell="C6" sqref="C6:D6"/>
    </sheetView>
  </sheetViews>
  <sheetFormatPr defaultColWidth="10.453125" defaultRowHeight="15.5" x14ac:dyDescent="0.35"/>
  <cols>
    <col min="1" max="1" width="3.54296875" style="798" customWidth="1"/>
    <col min="2" max="2" width="23.1796875" style="798" customWidth="1"/>
    <col min="3" max="3" width="20.7265625" style="798" customWidth="1"/>
    <col min="4" max="4" width="21.1796875" style="798" customWidth="1"/>
    <col min="5" max="7" width="19.54296875" style="798" customWidth="1"/>
    <col min="8" max="8" width="3.453125" style="798" customWidth="1"/>
    <col min="9" max="10" width="15.1796875" style="798" hidden="1" customWidth="1"/>
    <col min="11" max="11" width="31.26953125" style="798" hidden="1" customWidth="1"/>
    <col min="12" max="12" width="15.1796875" style="834" hidden="1" customWidth="1"/>
    <col min="13" max="13" width="14.54296875" style="798" hidden="1" customWidth="1"/>
    <col min="14" max="14" width="10.453125" style="798" hidden="1" customWidth="1"/>
    <col min="15" max="15" width="15.1796875" style="798" hidden="1" customWidth="1"/>
    <col min="16" max="17" width="10.453125" style="835" hidden="1" customWidth="1"/>
    <col min="18" max="18" width="10.453125" style="835"/>
    <col min="19" max="19" width="16.1796875" style="835" customWidth="1"/>
    <col min="20" max="24" width="10.453125" style="835"/>
    <col min="25" max="16384" width="10.453125" style="798"/>
  </cols>
  <sheetData>
    <row r="1" spans="2:24" s="777" customFormat="1" x14ac:dyDescent="0.35">
      <c r="B1" s="983" t="s">
        <v>480</v>
      </c>
      <c r="C1" s="983"/>
      <c r="D1" s="983"/>
      <c r="E1" s="983"/>
      <c r="F1" s="983"/>
      <c r="G1" s="983"/>
      <c r="H1" s="775"/>
      <c r="I1" s="775"/>
      <c r="J1" s="775"/>
      <c r="K1" s="775"/>
      <c r="L1" s="775"/>
      <c r="M1" s="775"/>
      <c r="N1" s="775"/>
      <c r="O1" s="776"/>
    </row>
    <row r="2" spans="2:24" s="777" customFormat="1" ht="30" customHeight="1" x14ac:dyDescent="0.35">
      <c r="B2" s="984" t="s">
        <v>978</v>
      </c>
      <c r="C2" s="984"/>
      <c r="D2" s="984"/>
      <c r="E2" s="984"/>
      <c r="F2" s="984"/>
      <c r="G2" s="984"/>
      <c r="H2" s="778"/>
      <c r="I2" s="778"/>
      <c r="J2" s="778"/>
      <c r="K2" s="778"/>
      <c r="L2" s="778"/>
      <c r="M2" s="778"/>
      <c r="N2" s="778"/>
      <c r="O2" s="779"/>
    </row>
    <row r="3" spans="2:24" s="777" customFormat="1" ht="17.5" customHeight="1" x14ac:dyDescent="0.4">
      <c r="B3" s="985" t="str">
        <f>Instructions!B3</f>
        <v>Updated: August 2024</v>
      </c>
      <c r="C3" s="986"/>
      <c r="D3" s="986"/>
      <c r="E3" s="986"/>
      <c r="F3" s="986"/>
      <c r="G3" s="987"/>
      <c r="H3" s="780"/>
      <c r="I3" s="993" t="s">
        <v>612</v>
      </c>
      <c r="J3" s="993"/>
      <c r="K3" s="993"/>
      <c r="L3" s="993"/>
      <c r="M3" s="993"/>
      <c r="N3" s="993"/>
      <c r="O3" s="993"/>
      <c r="P3" s="993"/>
      <c r="Q3" s="993"/>
    </row>
    <row r="4" spans="2:24" s="781" customFormat="1" ht="11.15" customHeight="1" x14ac:dyDescent="0.3">
      <c r="R4" s="782"/>
      <c r="S4" s="782"/>
      <c r="T4" s="782"/>
      <c r="U4" s="782"/>
      <c r="V4" s="782"/>
      <c r="W4" s="782"/>
      <c r="X4" s="782"/>
    </row>
    <row r="5" spans="2:24" s="781" customFormat="1" ht="13" x14ac:dyDescent="0.3">
      <c r="B5" s="783" t="s">
        <v>50</v>
      </c>
      <c r="C5" s="1007"/>
      <c r="D5" s="1007"/>
      <c r="F5" s="783" t="s">
        <v>528</v>
      </c>
      <c r="G5" s="836"/>
      <c r="H5" s="784"/>
      <c r="I5" s="784"/>
      <c r="J5" s="784"/>
      <c r="P5" s="782"/>
      <c r="Q5" s="782"/>
      <c r="R5" s="782"/>
      <c r="S5" s="782"/>
      <c r="T5" s="782"/>
      <c r="U5" s="782"/>
      <c r="V5" s="782"/>
      <c r="W5" s="782"/>
      <c r="X5" s="782"/>
    </row>
    <row r="6" spans="2:24" s="781" customFormat="1" ht="13" x14ac:dyDescent="0.3">
      <c r="B6" s="783" t="s">
        <v>918</v>
      </c>
      <c r="C6" s="1007"/>
      <c r="D6" s="1007"/>
      <c r="F6" s="783"/>
      <c r="G6" s="783"/>
      <c r="H6" s="784"/>
      <c r="I6" s="784"/>
      <c r="J6" s="784"/>
      <c r="P6" s="782"/>
      <c r="Q6" s="782"/>
      <c r="R6" s="782"/>
      <c r="S6" s="782"/>
      <c r="T6" s="782"/>
      <c r="U6" s="782"/>
      <c r="V6" s="782"/>
      <c r="W6" s="782"/>
      <c r="X6" s="782"/>
    </row>
    <row r="7" spans="2:24" s="781" customFormat="1" ht="13" x14ac:dyDescent="0.3">
      <c r="B7" s="783" t="s">
        <v>248</v>
      </c>
      <c r="C7" s="1008"/>
      <c r="D7" s="1009"/>
      <c r="F7" s="783"/>
      <c r="G7" s="785"/>
      <c r="H7" s="784"/>
      <c r="I7" s="784" t="s">
        <v>242</v>
      </c>
      <c r="J7" s="784">
        <v>1500</v>
      </c>
      <c r="P7" s="782"/>
      <c r="Q7" s="782"/>
      <c r="R7" s="782"/>
      <c r="S7" s="782"/>
      <c r="T7" s="782"/>
      <c r="U7" s="782"/>
      <c r="V7" s="782"/>
      <c r="W7" s="782"/>
      <c r="X7" s="782"/>
    </row>
    <row r="8" spans="2:24" s="781" customFormat="1" ht="14.5" x14ac:dyDescent="0.35">
      <c r="B8" s="783" t="s">
        <v>293</v>
      </c>
      <c r="C8" s="1008"/>
      <c r="D8" s="1009"/>
      <c r="F8" s="783"/>
      <c r="G8" s="786"/>
      <c r="H8" s="784"/>
      <c r="I8" s="781" t="s">
        <v>137</v>
      </c>
      <c r="P8" s="782"/>
      <c r="Q8" s="782"/>
      <c r="R8" s="782"/>
      <c r="S8" s="782"/>
      <c r="T8" s="782"/>
      <c r="U8" s="782"/>
      <c r="V8" s="782"/>
      <c r="W8" s="782"/>
      <c r="X8" s="782"/>
    </row>
    <row r="9" spans="2:24" s="781" customFormat="1" ht="13" x14ac:dyDescent="0.3">
      <c r="F9" s="787"/>
      <c r="P9" s="782"/>
      <c r="Q9" s="782"/>
      <c r="R9" s="782"/>
      <c r="S9" s="782"/>
      <c r="T9" s="782"/>
      <c r="U9" s="782"/>
      <c r="V9" s="782"/>
      <c r="W9" s="782"/>
      <c r="X9" s="782"/>
    </row>
    <row r="10" spans="2:24" s="781" customFormat="1" ht="18" customHeight="1" x14ac:dyDescent="0.3">
      <c r="B10" s="788" t="s">
        <v>771</v>
      </c>
      <c r="F10" s="787"/>
      <c r="P10" s="782"/>
      <c r="Q10" s="782"/>
      <c r="R10" s="782"/>
      <c r="S10" s="782"/>
      <c r="T10" s="782"/>
      <c r="U10" s="782"/>
      <c r="V10" s="782"/>
      <c r="W10" s="782"/>
      <c r="X10" s="782"/>
    </row>
    <row r="11" spans="2:24" s="781" customFormat="1" ht="13" x14ac:dyDescent="0.3">
      <c r="B11" s="789" t="s">
        <v>67</v>
      </c>
      <c r="C11" s="790" t="s">
        <v>672</v>
      </c>
      <c r="D11" s="790" t="s">
        <v>673</v>
      </c>
      <c r="E11" s="790" t="s">
        <v>768</v>
      </c>
      <c r="F11" s="790" t="s">
        <v>769</v>
      </c>
      <c r="G11" s="791" t="s">
        <v>770</v>
      </c>
      <c r="P11" s="782"/>
      <c r="Q11" s="782"/>
      <c r="R11" s="782"/>
      <c r="S11" s="782"/>
      <c r="T11" s="782"/>
      <c r="U11" s="782"/>
      <c r="V11" s="782"/>
      <c r="W11" s="782"/>
      <c r="X11" s="782"/>
    </row>
    <row r="12" spans="2:24" s="781" customFormat="1" ht="13" x14ac:dyDescent="0.3">
      <c r="B12" s="661"/>
      <c r="C12" s="661"/>
      <c r="D12" s="661"/>
      <c r="E12" s="661"/>
      <c r="F12" s="661"/>
      <c r="G12" s="661"/>
      <c r="P12" s="782"/>
      <c r="Q12" s="782"/>
      <c r="R12" s="782"/>
      <c r="S12" s="782"/>
      <c r="T12" s="782"/>
      <c r="U12" s="782"/>
      <c r="V12" s="782"/>
      <c r="W12" s="782"/>
      <c r="X12" s="782"/>
    </row>
    <row r="13" spans="2:24" s="781" customFormat="1" ht="13" x14ac:dyDescent="0.3">
      <c r="F13" s="787"/>
      <c r="J13" s="792" t="s">
        <v>88</v>
      </c>
      <c r="K13" s="792" t="s">
        <v>598</v>
      </c>
      <c r="M13" s="793" t="str" cm="1">
        <f t="array" ref="M13">(M18&amp;"-"&amp;_xlfn.IFS(C8="","",C8=K27,"New Construction",C8=K28,"New Construction",C8=K29,"New Construction",C8=K30,"New Construction",C8=K31,"Rehabilitation",C8=K32,"Rehabilitation",C8=K33,"Rehabilitation",C8=K34,"Rehabilitation"))</f>
        <v>General-</v>
      </c>
      <c r="P13" s="782"/>
      <c r="Q13" s="782"/>
      <c r="R13" s="782"/>
      <c r="S13" s="782"/>
      <c r="T13" s="782"/>
      <c r="U13" s="782"/>
      <c r="V13" s="782"/>
      <c r="W13" s="782"/>
      <c r="X13" s="782"/>
    </row>
    <row r="14" spans="2:24" s="781" customFormat="1" ht="14" x14ac:dyDescent="0.3">
      <c r="B14" s="788" t="s">
        <v>950</v>
      </c>
      <c r="F14" s="787"/>
      <c r="J14" s="792"/>
      <c r="K14" s="792"/>
      <c r="P14" s="782"/>
      <c r="Q14" s="782"/>
      <c r="R14" s="782"/>
      <c r="S14" s="782"/>
      <c r="T14" s="782"/>
      <c r="U14" s="782"/>
      <c r="V14" s="782"/>
      <c r="W14" s="782"/>
      <c r="X14" s="782"/>
    </row>
    <row r="15" spans="2:24" s="781" customFormat="1" ht="13" x14ac:dyDescent="0.3">
      <c r="B15" s="794" t="s">
        <v>951</v>
      </c>
      <c r="F15" s="787"/>
      <c r="J15" s="792"/>
      <c r="K15" s="792"/>
      <c r="P15" s="782"/>
      <c r="Q15" s="782"/>
      <c r="R15" s="782"/>
      <c r="S15" s="782"/>
      <c r="T15" s="782"/>
      <c r="U15" s="782"/>
      <c r="V15" s="782"/>
      <c r="W15" s="782"/>
      <c r="X15" s="782"/>
    </row>
    <row r="16" spans="2:24" s="781" customFormat="1" ht="6.65" customHeight="1" x14ac:dyDescent="0.3">
      <c r="B16" s="794"/>
      <c r="F16" s="787"/>
      <c r="J16" s="792"/>
      <c r="K16" s="792"/>
      <c r="P16" s="782"/>
      <c r="Q16" s="782"/>
      <c r="R16" s="782"/>
      <c r="S16" s="782"/>
      <c r="T16" s="782"/>
      <c r="U16" s="782"/>
      <c r="V16" s="782"/>
      <c r="W16" s="782"/>
      <c r="X16" s="782"/>
    </row>
    <row r="17" spans="2:24" s="781" customFormat="1" ht="14" x14ac:dyDescent="0.3">
      <c r="B17" s="788" t="s">
        <v>952</v>
      </c>
      <c r="E17" s="795" t="s">
        <v>954</v>
      </c>
      <c r="F17" s="787"/>
      <c r="J17" s="792"/>
      <c r="K17" s="792"/>
      <c r="M17" s="781" t="s">
        <v>1027</v>
      </c>
      <c r="P17" s="782"/>
      <c r="Q17" s="782"/>
      <c r="R17" s="782"/>
      <c r="S17" s="782"/>
      <c r="T17" s="782"/>
      <c r="U17" s="782"/>
      <c r="V17" s="782"/>
      <c r="W17" s="782"/>
      <c r="X17" s="782"/>
    </row>
    <row r="18" spans="2:24" s="781" customFormat="1" ht="14" x14ac:dyDescent="0.3">
      <c r="B18" s="662"/>
      <c r="C18" s="796" t="s">
        <v>1018</v>
      </c>
      <c r="E18" s="760"/>
      <c r="F18" s="796" t="s">
        <v>921</v>
      </c>
      <c r="J18" s="792"/>
      <c r="K18" s="792"/>
      <c r="M18" s="781" t="str">
        <f>IF(OR(B21="X",B22="X",B24="PSH Track"),"PSH","General")</f>
        <v>General</v>
      </c>
      <c r="P18" s="782"/>
      <c r="Q18" s="782"/>
      <c r="R18" s="782"/>
      <c r="S18" s="782"/>
      <c r="T18" s="782"/>
      <c r="U18" s="782"/>
      <c r="V18" s="782"/>
      <c r="W18" s="782"/>
      <c r="X18" s="782"/>
    </row>
    <row r="19" spans="2:24" s="781" customFormat="1" ht="14" x14ac:dyDescent="0.3">
      <c r="B19" s="662"/>
      <c r="C19" s="796" t="s">
        <v>922</v>
      </c>
      <c r="E19" s="760"/>
      <c r="F19" s="797" t="s">
        <v>1020</v>
      </c>
      <c r="J19" s="792"/>
      <c r="K19" s="792"/>
      <c r="P19" s="782"/>
      <c r="Q19" s="782"/>
      <c r="R19" s="782"/>
      <c r="S19" s="782"/>
      <c r="T19" s="782"/>
      <c r="U19" s="782"/>
      <c r="V19" s="782"/>
      <c r="W19" s="782"/>
      <c r="X19" s="782"/>
    </row>
    <row r="20" spans="2:24" s="781" customFormat="1" ht="14" x14ac:dyDescent="0.3">
      <c r="B20" s="662"/>
      <c r="C20" s="796" t="s">
        <v>1019</v>
      </c>
      <c r="E20" s="760"/>
      <c r="F20" s="797" t="s">
        <v>136</v>
      </c>
      <c r="J20" s="792"/>
      <c r="K20" s="792"/>
      <c r="P20" s="782"/>
      <c r="Q20" s="782"/>
      <c r="R20" s="782"/>
      <c r="S20" s="782"/>
      <c r="T20" s="782"/>
      <c r="U20" s="782"/>
      <c r="V20" s="782"/>
      <c r="W20" s="782"/>
      <c r="X20" s="782"/>
    </row>
    <row r="21" spans="2:24" s="781" customFormat="1" ht="14" x14ac:dyDescent="0.3">
      <c r="B21" s="662"/>
      <c r="C21" s="796" t="s">
        <v>919</v>
      </c>
      <c r="E21" s="760"/>
      <c r="F21" s="798" t="s">
        <v>937</v>
      </c>
      <c r="J21" s="792"/>
      <c r="K21" s="792"/>
      <c r="P21" s="782"/>
      <c r="Q21" s="782"/>
      <c r="R21" s="782"/>
      <c r="S21" s="782"/>
      <c r="T21" s="782"/>
      <c r="U21" s="782"/>
      <c r="V21" s="782"/>
      <c r="W21" s="782"/>
      <c r="X21" s="782"/>
    </row>
    <row r="22" spans="2:24" s="781" customFormat="1" ht="14" x14ac:dyDescent="0.3">
      <c r="B22" s="662"/>
      <c r="C22" s="796" t="s">
        <v>920</v>
      </c>
      <c r="E22" s="760"/>
      <c r="F22" s="798" t="s">
        <v>938</v>
      </c>
      <c r="J22" s="792"/>
      <c r="K22" s="792"/>
      <c r="P22" s="782"/>
      <c r="Q22" s="782"/>
      <c r="R22" s="782"/>
      <c r="S22" s="782"/>
      <c r="T22" s="782"/>
      <c r="U22" s="782"/>
      <c r="V22" s="782"/>
      <c r="W22" s="782"/>
      <c r="X22" s="782"/>
    </row>
    <row r="23" spans="2:24" s="781" customFormat="1" ht="23.15" customHeight="1" x14ac:dyDescent="0.3">
      <c r="B23" s="799"/>
      <c r="F23" s="787"/>
      <c r="J23" s="792"/>
      <c r="K23" s="792"/>
      <c r="P23" s="782"/>
      <c r="Q23" s="782"/>
      <c r="R23" s="782"/>
      <c r="S23" s="782"/>
      <c r="T23" s="782"/>
      <c r="U23" s="782"/>
      <c r="V23" s="782"/>
      <c r="W23" s="782"/>
      <c r="X23" s="782"/>
    </row>
    <row r="24" spans="2:24" s="781" customFormat="1" ht="14" x14ac:dyDescent="0.3">
      <c r="B24" s="760"/>
      <c r="C24" s="796" t="s">
        <v>956</v>
      </c>
      <c r="F24" s="787"/>
      <c r="J24" s="792"/>
      <c r="K24" s="792"/>
      <c r="P24" s="782"/>
      <c r="Q24" s="782"/>
      <c r="R24" s="782"/>
      <c r="S24" s="782"/>
      <c r="T24" s="782"/>
      <c r="U24" s="782"/>
      <c r="V24" s="782"/>
      <c r="W24" s="782"/>
      <c r="X24" s="782"/>
    </row>
    <row r="25" spans="2:24" s="781" customFormat="1" ht="14" x14ac:dyDescent="0.3">
      <c r="B25" s="760"/>
      <c r="C25" s="796" t="s">
        <v>957</v>
      </c>
      <c r="F25" s="787"/>
      <c r="J25" s="792"/>
      <c r="K25" s="792"/>
      <c r="P25" s="782"/>
      <c r="Q25" s="782"/>
      <c r="R25" s="782"/>
      <c r="S25" s="782"/>
      <c r="T25" s="782"/>
      <c r="U25" s="782"/>
      <c r="V25" s="782"/>
      <c r="W25" s="782"/>
      <c r="X25" s="782"/>
    </row>
    <row r="26" spans="2:24" s="781" customFormat="1" ht="14" x14ac:dyDescent="0.3">
      <c r="B26" s="788"/>
      <c r="F26" s="787"/>
      <c r="J26" s="792"/>
      <c r="K26" s="792"/>
      <c r="P26" s="782"/>
      <c r="Q26" s="782"/>
      <c r="R26" s="782"/>
      <c r="S26" s="782"/>
      <c r="T26" s="782"/>
      <c r="U26" s="782"/>
      <c r="V26" s="782"/>
      <c r="W26" s="782"/>
      <c r="X26" s="782"/>
    </row>
    <row r="27" spans="2:24" s="781" customFormat="1" ht="13" x14ac:dyDescent="0.3">
      <c r="B27" s="1004" t="s">
        <v>544</v>
      </c>
      <c r="C27" s="1005"/>
      <c r="D27" s="800" t="s">
        <v>32</v>
      </c>
      <c r="E27" s="801" t="s">
        <v>359</v>
      </c>
      <c r="F27" s="802"/>
      <c r="I27" s="803" t="s">
        <v>859</v>
      </c>
      <c r="J27" s="803"/>
      <c r="K27" s="803" t="s">
        <v>86</v>
      </c>
      <c r="L27" s="792"/>
      <c r="M27" s="803"/>
      <c r="O27" s="792"/>
      <c r="P27" s="782"/>
      <c r="Q27" s="782"/>
      <c r="R27" s="782"/>
      <c r="S27" s="782"/>
      <c r="T27" s="782"/>
      <c r="U27" s="782"/>
      <c r="V27" s="782"/>
      <c r="W27" s="782"/>
      <c r="X27" s="782"/>
    </row>
    <row r="28" spans="2:24" s="781" customFormat="1" ht="12.75" customHeight="1" x14ac:dyDescent="0.3">
      <c r="B28" s="804" t="s">
        <v>665</v>
      </c>
      <c r="C28" s="662"/>
      <c r="D28" s="662"/>
      <c r="E28" s="662"/>
      <c r="F28" s="805"/>
      <c r="G28" s="805"/>
      <c r="H28" s="805"/>
      <c r="I28" s="803" t="s">
        <v>860</v>
      </c>
      <c r="J28" s="803"/>
      <c r="K28" s="781" t="s">
        <v>626</v>
      </c>
      <c r="L28" s="806"/>
      <c r="M28" s="803"/>
      <c r="O28" s="803"/>
      <c r="P28" s="782"/>
      <c r="Q28" s="782"/>
      <c r="R28" s="782"/>
      <c r="S28" s="782"/>
      <c r="T28" s="782"/>
      <c r="U28" s="782"/>
      <c r="V28" s="782"/>
      <c r="W28" s="782"/>
      <c r="X28" s="782"/>
    </row>
    <row r="29" spans="2:24" s="781" customFormat="1" ht="12.75" customHeight="1" x14ac:dyDescent="0.3">
      <c r="B29" s="804" t="s">
        <v>543</v>
      </c>
      <c r="C29" s="662"/>
      <c r="D29" s="662"/>
      <c r="E29" s="662"/>
      <c r="I29" s="803" t="s">
        <v>81</v>
      </c>
      <c r="J29" s="803"/>
      <c r="K29" s="781" t="s">
        <v>832</v>
      </c>
      <c r="L29" s="803"/>
      <c r="M29" s="803"/>
      <c r="O29" s="803"/>
      <c r="P29" s="782"/>
      <c r="Q29" s="782"/>
      <c r="R29" s="782"/>
      <c r="S29" s="782"/>
      <c r="T29" s="782"/>
      <c r="U29" s="782"/>
      <c r="V29" s="782"/>
      <c r="W29" s="782"/>
      <c r="X29" s="782"/>
    </row>
    <row r="30" spans="2:24" s="807" customFormat="1" ht="14" x14ac:dyDescent="0.3">
      <c r="H30" s="808"/>
      <c r="I30" s="808"/>
      <c r="J30" s="809"/>
      <c r="K30" s="781" t="s">
        <v>858</v>
      </c>
      <c r="L30" s="810" t="s">
        <v>534</v>
      </c>
      <c r="M30" s="810" t="s">
        <v>540</v>
      </c>
      <c r="N30" s="810" t="s">
        <v>298</v>
      </c>
      <c r="O30" s="810" t="s">
        <v>539</v>
      </c>
      <c r="P30" s="810"/>
      <c r="Q30" s="811"/>
      <c r="R30" s="811"/>
      <c r="S30" s="812"/>
      <c r="T30" s="812"/>
      <c r="U30" s="812"/>
      <c r="V30" s="812"/>
      <c r="W30" s="812"/>
      <c r="X30" s="812"/>
    </row>
    <row r="31" spans="2:24" s="781" customFormat="1" ht="14" x14ac:dyDescent="0.3">
      <c r="B31" s="788" t="s">
        <v>774</v>
      </c>
      <c r="C31" s="788"/>
      <c r="D31" s="788"/>
      <c r="E31" s="788"/>
      <c r="F31" s="788"/>
      <c r="G31" s="788"/>
      <c r="H31" s="788"/>
      <c r="I31" s="788"/>
      <c r="J31" s="813"/>
      <c r="K31" s="781" t="s">
        <v>1026</v>
      </c>
      <c r="L31" s="810"/>
      <c r="M31" s="810" t="s">
        <v>538</v>
      </c>
      <c r="N31" s="810"/>
      <c r="O31" s="810" t="s">
        <v>537</v>
      </c>
      <c r="P31" s="810"/>
      <c r="Q31" s="810"/>
      <c r="R31" s="810"/>
      <c r="S31" s="782"/>
      <c r="T31" s="782"/>
      <c r="U31" s="782"/>
      <c r="V31" s="782"/>
      <c r="W31" s="782"/>
      <c r="X31" s="782"/>
    </row>
    <row r="32" spans="2:24" s="781" customFormat="1" ht="13" customHeight="1" x14ac:dyDescent="0.3">
      <c r="B32" s="1010" t="s">
        <v>775</v>
      </c>
      <c r="C32" s="1011"/>
      <c r="D32" s="791" t="s">
        <v>404</v>
      </c>
      <c r="E32" s="1012" t="s">
        <v>536</v>
      </c>
      <c r="F32" s="1013"/>
      <c r="G32" s="1014"/>
      <c r="H32" s="813"/>
      <c r="I32" s="813"/>
      <c r="J32" s="813"/>
      <c r="K32" s="803" t="s">
        <v>597</v>
      </c>
      <c r="M32" s="781" t="s">
        <v>85</v>
      </c>
      <c r="N32" s="810"/>
      <c r="O32" s="810" t="s">
        <v>85</v>
      </c>
      <c r="P32" s="810"/>
      <c r="Q32" s="810"/>
      <c r="R32" s="810"/>
      <c r="S32" s="782"/>
      <c r="T32" s="782"/>
      <c r="U32" s="782"/>
      <c r="V32" s="782"/>
      <c r="W32" s="782"/>
      <c r="X32" s="782"/>
    </row>
    <row r="33" spans="2:24" s="781" customFormat="1" ht="13" customHeight="1" x14ac:dyDescent="0.3">
      <c r="B33" s="814" t="s">
        <v>772</v>
      </c>
      <c r="C33" s="659"/>
      <c r="D33" s="995"/>
      <c r="E33" s="996"/>
      <c r="F33" s="996"/>
      <c r="G33" s="997"/>
      <c r="H33" s="813"/>
      <c r="I33" s="813" t="s">
        <v>535</v>
      </c>
      <c r="J33" s="813"/>
      <c r="K33" s="803" t="s">
        <v>87</v>
      </c>
      <c r="N33" s="810"/>
      <c r="O33" s="810"/>
      <c r="P33" s="810"/>
      <c r="Q33" s="810"/>
      <c r="R33" s="810"/>
      <c r="S33" s="782"/>
      <c r="T33" s="782"/>
      <c r="U33" s="782"/>
      <c r="V33" s="782"/>
      <c r="W33" s="782"/>
      <c r="X33" s="782"/>
    </row>
    <row r="34" spans="2:24" s="781" customFormat="1" ht="13" customHeight="1" x14ac:dyDescent="0.3">
      <c r="B34" s="814" t="s">
        <v>773</v>
      </c>
      <c r="C34" s="659"/>
      <c r="D34" s="998"/>
      <c r="E34" s="999"/>
      <c r="F34" s="999"/>
      <c r="G34" s="1000"/>
      <c r="H34" s="813"/>
      <c r="I34" s="813" t="s">
        <v>533</v>
      </c>
      <c r="J34" s="813"/>
      <c r="K34" s="803" t="s">
        <v>294</v>
      </c>
      <c r="L34" s="810" t="s">
        <v>532</v>
      </c>
      <c r="M34" s="810" t="s">
        <v>242</v>
      </c>
      <c r="N34" s="810" t="s">
        <v>8</v>
      </c>
      <c r="O34" s="810" t="s">
        <v>360</v>
      </c>
      <c r="P34" s="810"/>
      <c r="Q34" s="810"/>
      <c r="R34" s="810"/>
      <c r="S34" s="782"/>
      <c r="T34" s="782"/>
      <c r="U34" s="782"/>
      <c r="V34" s="782"/>
      <c r="W34" s="782"/>
      <c r="X34" s="782"/>
    </row>
    <row r="35" spans="2:24" s="781" customFormat="1" ht="13" customHeight="1" x14ac:dyDescent="0.3">
      <c r="B35" s="814" t="s">
        <v>531</v>
      </c>
      <c r="C35" s="659"/>
      <c r="D35" s="998"/>
      <c r="E35" s="999"/>
      <c r="F35" s="999"/>
      <c r="G35" s="1000"/>
      <c r="H35" s="813"/>
      <c r="I35" s="813"/>
      <c r="J35" s="813"/>
      <c r="K35" s="810"/>
      <c r="L35" s="810"/>
      <c r="M35" s="810" t="s">
        <v>137</v>
      </c>
      <c r="N35" s="810"/>
      <c r="O35" s="810" t="s">
        <v>530</v>
      </c>
      <c r="P35" s="810"/>
      <c r="Q35" s="810"/>
      <c r="R35" s="810"/>
      <c r="S35" s="782"/>
      <c r="T35" s="782"/>
      <c r="U35" s="782"/>
      <c r="V35" s="782"/>
      <c r="W35" s="782"/>
      <c r="X35" s="782"/>
    </row>
    <row r="36" spans="2:24" s="781" customFormat="1" ht="14.5" customHeight="1" x14ac:dyDescent="0.3">
      <c r="D36" s="998"/>
      <c r="E36" s="999"/>
      <c r="F36" s="999"/>
      <c r="G36" s="1000"/>
      <c r="H36" s="813"/>
      <c r="I36" s="813"/>
      <c r="J36" s="813"/>
      <c r="K36" s="810"/>
      <c r="M36" s="781" t="s">
        <v>85</v>
      </c>
      <c r="N36" s="810"/>
      <c r="O36" s="810" t="s">
        <v>529</v>
      </c>
      <c r="P36" s="810"/>
      <c r="Q36" s="810"/>
      <c r="R36" s="810"/>
      <c r="S36" s="782"/>
      <c r="T36" s="782"/>
      <c r="U36" s="782"/>
      <c r="V36" s="782"/>
      <c r="W36" s="782"/>
      <c r="X36" s="782"/>
    </row>
    <row r="37" spans="2:24" s="781" customFormat="1" ht="13" customHeight="1" x14ac:dyDescent="0.3">
      <c r="D37" s="1001"/>
      <c r="E37" s="1002"/>
      <c r="F37" s="1002"/>
      <c r="G37" s="1003"/>
      <c r="H37" s="813"/>
      <c r="I37" s="813"/>
      <c r="J37" s="803" t="s">
        <v>242</v>
      </c>
      <c r="K37" s="792"/>
      <c r="N37" s="810"/>
      <c r="O37" s="810" t="s">
        <v>85</v>
      </c>
      <c r="P37" s="810"/>
      <c r="Q37" s="810"/>
      <c r="R37" s="810"/>
      <c r="S37" s="782"/>
      <c r="T37" s="782"/>
      <c r="U37" s="782"/>
      <c r="V37" s="782"/>
      <c r="W37" s="782"/>
      <c r="X37" s="782"/>
    </row>
    <row r="38" spans="2:24" s="781" customFormat="1" ht="13.5" customHeight="1" x14ac:dyDescent="0.3">
      <c r="D38" s="815" t="s">
        <v>257</v>
      </c>
      <c r="E38" s="816">
        <f>1500-LEN(D33)</f>
        <v>1500</v>
      </c>
      <c r="F38" s="817"/>
      <c r="H38" s="813"/>
      <c r="I38" s="813"/>
      <c r="J38" s="803" t="s">
        <v>137</v>
      </c>
      <c r="K38" s="810"/>
      <c r="N38" s="810"/>
      <c r="O38" s="810"/>
      <c r="P38" s="810"/>
      <c r="Q38" s="810"/>
      <c r="R38" s="810"/>
      <c r="S38" s="782"/>
      <c r="T38" s="782"/>
      <c r="U38" s="782"/>
      <c r="V38" s="782"/>
      <c r="W38" s="782"/>
      <c r="X38" s="782"/>
    </row>
    <row r="39" spans="2:24" s="781" customFormat="1" ht="13.5" customHeight="1" x14ac:dyDescent="0.3">
      <c r="D39" s="815"/>
      <c r="E39" s="816"/>
      <c r="F39" s="817"/>
      <c r="H39" s="813"/>
      <c r="I39" s="813"/>
      <c r="J39" s="803"/>
      <c r="K39" s="810"/>
      <c r="N39" s="810"/>
      <c r="O39" s="810"/>
      <c r="P39" s="810"/>
      <c r="Q39" s="810"/>
      <c r="R39" s="810"/>
      <c r="S39" s="782"/>
      <c r="T39" s="782"/>
      <c r="U39" s="782"/>
      <c r="V39" s="782"/>
      <c r="W39" s="782"/>
      <c r="X39" s="782"/>
    </row>
    <row r="40" spans="2:24" s="781" customFormat="1" ht="14" x14ac:dyDescent="0.3">
      <c r="B40" s="795" t="s">
        <v>861</v>
      </c>
      <c r="H40" s="813"/>
      <c r="I40" s="813"/>
      <c r="J40" s="813"/>
      <c r="K40" s="810"/>
      <c r="N40" s="810"/>
      <c r="O40" s="810"/>
      <c r="P40" s="810"/>
      <c r="Q40" s="810"/>
      <c r="R40" s="810"/>
      <c r="S40" s="782"/>
      <c r="T40" s="782"/>
      <c r="U40" s="782"/>
      <c r="V40" s="782"/>
      <c r="W40" s="782"/>
      <c r="X40" s="782"/>
    </row>
    <row r="41" spans="2:24" s="781" customFormat="1" ht="13" customHeight="1" x14ac:dyDescent="0.3">
      <c r="B41" s="818" t="s">
        <v>989</v>
      </c>
      <c r="H41" s="813"/>
      <c r="I41" s="813"/>
      <c r="J41" s="813"/>
      <c r="K41" s="810"/>
      <c r="N41" s="810"/>
      <c r="O41" s="810"/>
      <c r="P41" s="810"/>
      <c r="Q41" s="810"/>
      <c r="R41" s="810"/>
      <c r="S41" s="782"/>
      <c r="T41" s="782"/>
      <c r="U41" s="782"/>
      <c r="V41" s="782"/>
      <c r="W41" s="782"/>
      <c r="X41" s="782"/>
    </row>
    <row r="42" spans="2:24" s="781" customFormat="1" ht="50.15" customHeight="1" x14ac:dyDescent="0.3">
      <c r="B42" s="994"/>
      <c r="C42" s="994"/>
      <c r="D42" s="994"/>
      <c r="E42" s="994"/>
      <c r="F42" s="994"/>
      <c r="G42" s="994"/>
      <c r="H42" s="813"/>
      <c r="I42" s="813"/>
      <c r="J42" s="813"/>
      <c r="K42" s="810"/>
      <c r="N42" s="810"/>
      <c r="O42" s="810"/>
      <c r="P42" s="810"/>
      <c r="Q42" s="810"/>
      <c r="R42" s="810"/>
      <c r="S42" s="782"/>
      <c r="T42" s="782"/>
      <c r="U42" s="782"/>
      <c r="V42" s="782"/>
      <c r="W42" s="782"/>
      <c r="X42" s="782"/>
    </row>
    <row r="43" spans="2:24" s="781" customFormat="1" ht="15" customHeight="1" x14ac:dyDescent="0.3">
      <c r="B43" s="815" t="s">
        <v>257</v>
      </c>
      <c r="C43" s="816">
        <f>1500-LEN(B42)</f>
        <v>1500</v>
      </c>
      <c r="D43" s="819"/>
      <c r="E43" s="819"/>
      <c r="F43" s="819"/>
      <c r="G43" s="819"/>
      <c r="H43" s="813"/>
      <c r="I43" s="813"/>
      <c r="J43" s="813"/>
      <c r="K43" s="810"/>
      <c r="N43" s="810"/>
      <c r="O43" s="810"/>
      <c r="P43" s="810"/>
      <c r="Q43" s="810"/>
      <c r="R43" s="810"/>
      <c r="S43" s="782"/>
      <c r="T43" s="782"/>
      <c r="U43" s="782"/>
      <c r="V43" s="782"/>
      <c r="W43" s="782"/>
      <c r="X43" s="782"/>
    </row>
    <row r="44" spans="2:24" s="781" customFormat="1" ht="13" customHeight="1" x14ac:dyDescent="0.3">
      <c r="B44" s="819"/>
      <c r="C44" s="819"/>
      <c r="D44" s="819"/>
      <c r="E44" s="819"/>
      <c r="F44" s="819"/>
      <c r="G44" s="819"/>
      <c r="H44" s="813"/>
      <c r="I44" s="813"/>
      <c r="J44" s="813"/>
      <c r="K44" s="820"/>
      <c r="L44" s="820"/>
      <c r="M44" s="820"/>
      <c r="N44" s="821"/>
      <c r="O44" s="821"/>
      <c r="P44" s="821"/>
      <c r="Q44" s="821"/>
      <c r="R44" s="821"/>
      <c r="S44" s="782"/>
      <c r="T44" s="782"/>
      <c r="U44" s="782"/>
      <c r="V44" s="782"/>
      <c r="W44" s="782"/>
      <c r="X44" s="782"/>
    </row>
    <row r="45" spans="2:24" s="781" customFormat="1" ht="14" x14ac:dyDescent="0.3">
      <c r="B45" s="795" t="s">
        <v>115</v>
      </c>
      <c r="G45" s="781" t="str">
        <f>IF(B45=TRUE,"Year built:","")</f>
        <v/>
      </c>
      <c r="J45" s="822"/>
      <c r="K45" s="823" t="s">
        <v>67</v>
      </c>
      <c r="L45" s="824"/>
      <c r="M45" s="825">
        <f>'[15]Raw Data'!M187</f>
        <v>0</v>
      </c>
      <c r="N45" s="822"/>
      <c r="O45" s="822"/>
      <c r="P45" s="822"/>
      <c r="Q45" s="822"/>
      <c r="R45" s="822"/>
      <c r="S45" s="782"/>
      <c r="T45" s="782"/>
      <c r="U45" s="782"/>
      <c r="V45" s="782"/>
      <c r="W45" s="782"/>
      <c r="X45" s="782"/>
    </row>
    <row r="46" spans="2:24" s="781" customFormat="1" ht="13" customHeight="1" x14ac:dyDescent="0.3">
      <c r="B46" s="818" t="s">
        <v>571</v>
      </c>
      <c r="C46" s="818"/>
      <c r="D46" s="818"/>
      <c r="E46" s="818"/>
      <c r="F46" s="818"/>
      <c r="G46" s="818"/>
      <c r="J46" s="822"/>
      <c r="K46" s="823" t="s">
        <v>672</v>
      </c>
      <c r="L46" s="824"/>
      <c r="M46" s="825">
        <f>'[15]Raw Data'!M188</f>
        <v>0</v>
      </c>
      <c r="N46" s="822"/>
      <c r="O46" s="822"/>
      <c r="P46" s="822"/>
      <c r="Q46" s="822"/>
      <c r="R46" s="822"/>
      <c r="S46" s="782"/>
      <c r="T46" s="782"/>
      <c r="U46" s="782"/>
      <c r="V46" s="782"/>
      <c r="W46" s="782"/>
      <c r="X46" s="782"/>
    </row>
    <row r="47" spans="2:24" s="781" customFormat="1" ht="50.15" customHeight="1" x14ac:dyDescent="0.3">
      <c r="B47" s="1006"/>
      <c r="C47" s="1006"/>
      <c r="D47" s="1006"/>
      <c r="E47" s="1006"/>
      <c r="F47" s="1006"/>
      <c r="G47" s="1006"/>
      <c r="J47" s="822"/>
      <c r="K47" s="823" t="s">
        <v>673</v>
      </c>
      <c r="L47" s="820"/>
      <c r="M47" s="825">
        <f>'[15]Raw Data'!M189</f>
        <v>0</v>
      </c>
      <c r="N47" s="822"/>
      <c r="O47" s="822"/>
      <c r="P47" s="822"/>
      <c r="Q47" s="822"/>
      <c r="R47" s="822"/>
      <c r="S47" s="782"/>
      <c r="T47" s="782"/>
      <c r="U47" s="782"/>
      <c r="V47" s="782"/>
      <c r="W47" s="782"/>
      <c r="X47" s="782"/>
    </row>
    <row r="48" spans="2:24" s="781" customFormat="1" ht="15" customHeight="1" x14ac:dyDescent="0.3">
      <c r="B48" s="815" t="s">
        <v>257</v>
      </c>
      <c r="C48" s="816">
        <f>1500-LEN(B47)</f>
        <v>1500</v>
      </c>
      <c r="D48" s="819"/>
      <c r="E48" s="819"/>
      <c r="F48" s="819"/>
      <c r="G48" s="819"/>
      <c r="J48" s="822"/>
      <c r="K48" s="823"/>
      <c r="L48" s="820"/>
      <c r="M48" s="825"/>
      <c r="N48" s="822"/>
      <c r="O48" s="822"/>
      <c r="P48" s="822"/>
      <c r="Q48" s="822"/>
      <c r="R48" s="822"/>
      <c r="S48" s="782"/>
      <c r="T48" s="782"/>
      <c r="U48" s="782"/>
      <c r="V48" s="782"/>
      <c r="W48" s="782"/>
      <c r="X48" s="782"/>
    </row>
    <row r="49" spans="2:24" s="781" customFormat="1" ht="13" customHeight="1" x14ac:dyDescent="0.3">
      <c r="B49" s="826"/>
      <c r="C49" s="826"/>
      <c r="D49" s="826"/>
      <c r="E49" s="826"/>
      <c r="F49" s="826"/>
      <c r="G49" s="826"/>
      <c r="J49" s="813"/>
      <c r="K49" s="823" t="s">
        <v>674</v>
      </c>
      <c r="L49" s="820"/>
      <c r="M49" s="825">
        <f>'[15]Raw Data'!M190</f>
        <v>0</v>
      </c>
      <c r="N49" s="813"/>
      <c r="O49" s="813"/>
      <c r="P49" s="813"/>
      <c r="Q49" s="813"/>
      <c r="R49" s="813"/>
      <c r="S49" s="782"/>
      <c r="T49" s="782"/>
      <c r="U49" s="782"/>
      <c r="V49" s="782"/>
      <c r="W49" s="782"/>
      <c r="X49" s="782"/>
    </row>
    <row r="50" spans="2:24" s="781" customFormat="1" ht="14" x14ac:dyDescent="0.3">
      <c r="B50" s="827" t="s">
        <v>542</v>
      </c>
      <c r="C50" s="826"/>
      <c r="D50" s="826"/>
      <c r="E50" s="826"/>
      <c r="F50" s="826"/>
      <c r="G50" s="826"/>
      <c r="J50" s="813"/>
      <c r="K50" s="823" t="s">
        <v>675</v>
      </c>
      <c r="L50" s="820"/>
      <c r="M50" s="825">
        <f>'[15]Raw Data'!M191</f>
        <v>0</v>
      </c>
      <c r="N50" s="813"/>
      <c r="O50" s="813"/>
      <c r="P50" s="813"/>
      <c r="Q50" s="813"/>
      <c r="R50" s="813"/>
      <c r="S50" s="782"/>
      <c r="T50" s="782"/>
      <c r="U50" s="782"/>
      <c r="V50" s="782"/>
      <c r="W50" s="782"/>
      <c r="X50" s="782"/>
    </row>
    <row r="51" spans="2:24" s="781" customFormat="1" ht="13" customHeight="1" x14ac:dyDescent="0.3">
      <c r="C51" s="828" t="s">
        <v>766</v>
      </c>
      <c r="D51" s="660"/>
      <c r="E51" s="826"/>
      <c r="F51" s="826"/>
      <c r="G51" s="826"/>
      <c r="J51" s="813"/>
      <c r="K51" s="823" t="s">
        <v>676</v>
      </c>
      <c r="L51" s="820"/>
      <c r="M51" s="825">
        <f>'[15]Raw Data'!M192</f>
        <v>0</v>
      </c>
      <c r="N51" s="813"/>
      <c r="O51" s="813"/>
      <c r="P51" s="813"/>
      <c r="Q51" s="813"/>
      <c r="R51" s="813"/>
      <c r="S51" s="782"/>
      <c r="T51" s="782"/>
      <c r="U51" s="782"/>
      <c r="V51" s="782"/>
      <c r="W51" s="782"/>
      <c r="X51" s="782"/>
    </row>
    <row r="52" spans="2:24" s="781" customFormat="1" ht="13" customHeight="1" x14ac:dyDescent="0.3">
      <c r="C52" s="828" t="s">
        <v>767</v>
      </c>
      <c r="D52" s="660"/>
      <c r="F52" s="782"/>
      <c r="J52" s="813"/>
      <c r="K52" s="823" t="s">
        <v>677</v>
      </c>
      <c r="L52" s="820"/>
      <c r="M52" s="825">
        <f>'[15]Raw Data'!M193</f>
        <v>0</v>
      </c>
      <c r="N52" s="813"/>
      <c r="O52" s="813"/>
      <c r="P52" s="813"/>
      <c r="Q52" s="813"/>
      <c r="R52" s="813"/>
      <c r="S52" s="782"/>
      <c r="T52" s="782"/>
      <c r="U52" s="782"/>
      <c r="V52" s="782"/>
      <c r="W52" s="782"/>
      <c r="X52" s="782"/>
    </row>
    <row r="53" spans="2:24" s="781" customFormat="1" ht="13" customHeight="1" x14ac:dyDescent="0.3">
      <c r="B53" s="829"/>
      <c r="C53" s="828" t="s">
        <v>883</v>
      </c>
      <c r="D53" s="724"/>
      <c r="F53" s="782"/>
      <c r="J53" s="813"/>
      <c r="K53" s="813"/>
      <c r="L53" s="813"/>
      <c r="M53" s="813"/>
      <c r="N53" s="813"/>
      <c r="O53" s="813"/>
      <c r="P53" s="813"/>
      <c r="Q53" s="813"/>
      <c r="R53" s="813"/>
      <c r="S53" s="782"/>
      <c r="T53" s="782"/>
      <c r="U53" s="782"/>
      <c r="V53" s="782"/>
      <c r="W53" s="782"/>
      <c r="X53" s="782"/>
    </row>
    <row r="54" spans="2:24" s="781" customFormat="1" ht="13" customHeight="1" x14ac:dyDescent="0.3">
      <c r="B54" s="829"/>
      <c r="C54" s="828"/>
      <c r="F54" s="782"/>
      <c r="J54" s="813"/>
      <c r="K54" s="813"/>
      <c r="L54" s="813"/>
      <c r="M54" s="813"/>
      <c r="N54" s="813"/>
      <c r="O54" s="813"/>
      <c r="P54" s="813"/>
      <c r="Q54" s="813"/>
      <c r="R54" s="813"/>
      <c r="S54" s="782"/>
      <c r="T54" s="782"/>
      <c r="U54" s="782"/>
      <c r="V54" s="782"/>
      <c r="W54" s="782"/>
      <c r="X54" s="782"/>
    </row>
    <row r="55" spans="2:24" s="781" customFormat="1" ht="13" customHeight="1" x14ac:dyDescent="0.3">
      <c r="B55" s="818" t="s">
        <v>885</v>
      </c>
      <c r="C55" s="828"/>
      <c r="F55" s="782"/>
      <c r="J55" s="813"/>
      <c r="K55" s="813"/>
      <c r="L55" s="813"/>
      <c r="M55" s="813"/>
      <c r="N55" s="813"/>
      <c r="O55" s="813"/>
      <c r="P55" s="813"/>
      <c r="Q55" s="813"/>
      <c r="R55" s="813"/>
      <c r="S55" s="782"/>
      <c r="T55" s="782"/>
      <c r="U55" s="782"/>
      <c r="V55" s="782"/>
      <c r="W55" s="782"/>
      <c r="X55" s="782"/>
    </row>
    <row r="56" spans="2:24" s="781" customFormat="1" ht="50.15" customHeight="1" x14ac:dyDescent="0.3">
      <c r="B56" s="989"/>
      <c r="C56" s="990"/>
      <c r="D56" s="990"/>
      <c r="E56" s="990"/>
      <c r="F56" s="990"/>
      <c r="G56" s="991"/>
      <c r="J56" s="813"/>
      <c r="K56" s="813"/>
      <c r="L56" s="813"/>
      <c r="M56" s="813"/>
      <c r="N56" s="813"/>
      <c r="O56" s="813"/>
      <c r="P56" s="813"/>
      <c r="Q56" s="813"/>
      <c r="R56" s="813"/>
      <c r="S56" s="782"/>
      <c r="T56" s="782"/>
      <c r="U56" s="782"/>
      <c r="V56" s="782"/>
      <c r="W56" s="782"/>
      <c r="X56" s="782"/>
    </row>
    <row r="57" spans="2:24" s="781" customFormat="1" ht="13" customHeight="1" x14ac:dyDescent="0.3">
      <c r="B57" s="829"/>
      <c r="C57" s="828"/>
      <c r="F57" s="782"/>
      <c r="J57" s="813"/>
      <c r="K57" s="813"/>
      <c r="L57" s="813"/>
      <c r="M57" s="813"/>
      <c r="N57" s="813"/>
      <c r="O57" s="813"/>
      <c r="P57" s="813"/>
      <c r="Q57" s="813"/>
      <c r="R57" s="813"/>
      <c r="S57" s="782"/>
      <c r="T57" s="782"/>
      <c r="U57" s="782"/>
      <c r="V57" s="782"/>
      <c r="W57" s="782"/>
      <c r="X57" s="782"/>
    </row>
    <row r="58" spans="2:24" s="781" customFormat="1" ht="14" x14ac:dyDescent="0.3">
      <c r="B58" s="830" t="s">
        <v>541</v>
      </c>
      <c r="F58" s="782"/>
      <c r="J58" s="813"/>
      <c r="K58" s="813"/>
      <c r="L58" s="813"/>
      <c r="M58" s="813"/>
      <c r="N58" s="813"/>
      <c r="O58" s="813"/>
      <c r="P58" s="813"/>
      <c r="Q58" s="813"/>
      <c r="R58" s="813"/>
      <c r="S58" s="782"/>
      <c r="T58" s="782"/>
      <c r="U58" s="782"/>
      <c r="V58" s="782"/>
      <c r="W58" s="782"/>
      <c r="X58" s="782"/>
    </row>
    <row r="59" spans="2:24" s="781" customFormat="1" ht="13" customHeight="1" x14ac:dyDescent="0.3">
      <c r="B59" s="818" t="s">
        <v>751</v>
      </c>
      <c r="C59" s="818"/>
      <c r="D59" s="818"/>
      <c r="E59" s="818"/>
      <c r="F59" s="818"/>
      <c r="G59" s="818"/>
      <c r="J59" s="813"/>
      <c r="K59" s="813"/>
      <c r="L59" s="813"/>
      <c r="M59" s="813"/>
      <c r="N59" s="813"/>
      <c r="O59" s="813"/>
      <c r="P59" s="813"/>
      <c r="Q59" s="813"/>
      <c r="R59" s="813"/>
      <c r="S59" s="782"/>
      <c r="T59" s="782"/>
      <c r="U59" s="782"/>
      <c r="V59" s="782"/>
      <c r="W59" s="782"/>
      <c r="X59" s="782"/>
    </row>
    <row r="60" spans="2:24" s="781" customFormat="1" ht="50.15" customHeight="1" x14ac:dyDescent="0.3">
      <c r="B60" s="989"/>
      <c r="C60" s="990"/>
      <c r="D60" s="990"/>
      <c r="E60" s="990"/>
      <c r="F60" s="990"/>
      <c r="G60" s="991"/>
      <c r="J60" s="813"/>
      <c r="K60" s="813"/>
      <c r="L60" s="813"/>
      <c r="M60" s="813"/>
      <c r="N60" s="813"/>
      <c r="O60" s="813"/>
      <c r="P60" s="813"/>
      <c r="Q60" s="813"/>
      <c r="R60" s="813"/>
      <c r="S60" s="782"/>
      <c r="T60" s="782"/>
      <c r="U60" s="782"/>
      <c r="V60" s="782"/>
      <c r="W60" s="782"/>
      <c r="X60" s="782"/>
    </row>
    <row r="61" spans="2:24" s="781" customFormat="1" ht="15" customHeight="1" x14ac:dyDescent="0.3">
      <c r="B61" s="815" t="s">
        <v>257</v>
      </c>
      <c r="C61" s="816">
        <f>1500-LEN(B60)</f>
        <v>1500</v>
      </c>
      <c r="D61" s="819"/>
      <c r="E61" s="819"/>
      <c r="F61" s="819"/>
      <c r="G61" s="819"/>
      <c r="J61" s="813"/>
      <c r="K61" s="813"/>
      <c r="L61" s="813"/>
      <c r="M61" s="813"/>
      <c r="N61" s="813"/>
      <c r="O61" s="813"/>
      <c r="P61" s="813"/>
      <c r="Q61" s="813"/>
      <c r="R61" s="813"/>
      <c r="S61" s="782"/>
      <c r="T61" s="782"/>
      <c r="U61" s="782"/>
      <c r="V61" s="782"/>
      <c r="W61" s="782"/>
      <c r="X61" s="782"/>
    </row>
    <row r="62" spans="2:24" s="781" customFormat="1" ht="15" customHeight="1" x14ac:dyDescent="0.3">
      <c r="B62" s="815"/>
      <c r="C62" s="816"/>
      <c r="D62" s="819"/>
      <c r="E62" s="819"/>
      <c r="F62" s="819"/>
      <c r="G62" s="819"/>
      <c r="J62" s="813"/>
      <c r="K62" s="813"/>
      <c r="L62" s="813"/>
      <c r="M62" s="813"/>
      <c r="N62" s="813"/>
      <c r="O62" s="813"/>
      <c r="P62" s="813"/>
      <c r="Q62" s="813"/>
      <c r="R62" s="813"/>
      <c r="S62" s="782"/>
      <c r="T62" s="782"/>
      <c r="U62" s="782"/>
      <c r="V62" s="782"/>
      <c r="W62" s="782"/>
      <c r="X62" s="782"/>
    </row>
    <row r="63" spans="2:24" s="781" customFormat="1" ht="13" customHeight="1" x14ac:dyDescent="0.3">
      <c r="B63" s="830" t="s">
        <v>1021</v>
      </c>
      <c r="F63" s="782"/>
      <c r="J63" s="813"/>
      <c r="K63" s="813"/>
      <c r="L63" s="813"/>
      <c r="M63" s="813"/>
      <c r="N63" s="813"/>
      <c r="O63" s="813"/>
      <c r="P63" s="813"/>
      <c r="Q63" s="813"/>
      <c r="R63" s="813"/>
      <c r="S63" s="782"/>
      <c r="T63" s="782"/>
      <c r="U63" s="782"/>
      <c r="V63" s="782"/>
      <c r="W63" s="782"/>
      <c r="X63" s="782"/>
    </row>
    <row r="64" spans="2:24" s="781" customFormat="1" ht="13" customHeight="1" x14ac:dyDescent="0.3">
      <c r="B64" s="818" t="s">
        <v>1041</v>
      </c>
      <c r="C64" s="818"/>
      <c r="D64" s="818"/>
      <c r="E64" s="818"/>
      <c r="F64" s="818"/>
      <c r="G64" s="818"/>
      <c r="J64" s="813"/>
      <c r="K64" s="813"/>
      <c r="L64" s="813"/>
      <c r="M64" s="813"/>
      <c r="N64" s="813"/>
      <c r="O64" s="813"/>
      <c r="P64" s="813"/>
      <c r="Q64" s="813"/>
      <c r="R64" s="813"/>
      <c r="S64" s="782"/>
      <c r="T64" s="782"/>
      <c r="U64" s="782"/>
      <c r="V64" s="782"/>
      <c r="W64" s="782"/>
      <c r="X64" s="782"/>
    </row>
    <row r="65" spans="2:24" s="781" customFormat="1" ht="50.15" customHeight="1" x14ac:dyDescent="0.3">
      <c r="B65" s="989"/>
      <c r="C65" s="990"/>
      <c r="D65" s="990"/>
      <c r="E65" s="990"/>
      <c r="F65" s="990"/>
      <c r="G65" s="991"/>
      <c r="J65" s="813"/>
      <c r="K65" s="813"/>
      <c r="L65" s="813"/>
      <c r="M65" s="813"/>
      <c r="N65" s="813"/>
      <c r="O65" s="813"/>
      <c r="P65" s="813"/>
      <c r="Q65" s="813"/>
      <c r="R65" s="813"/>
      <c r="S65" s="782"/>
      <c r="T65" s="782"/>
      <c r="U65" s="782"/>
      <c r="V65" s="782"/>
      <c r="W65" s="782"/>
      <c r="X65" s="782"/>
    </row>
    <row r="66" spans="2:24" s="781" customFormat="1" ht="13" customHeight="1" x14ac:dyDescent="0.3">
      <c r="B66" s="815" t="s">
        <v>257</v>
      </c>
      <c r="C66" s="816">
        <f>1500-LEN(B65)</f>
        <v>1500</v>
      </c>
      <c r="D66" s="819"/>
      <c r="E66" s="819"/>
      <c r="F66" s="819"/>
      <c r="G66" s="819"/>
      <c r="J66" s="813"/>
      <c r="K66" s="813"/>
      <c r="L66" s="813"/>
      <c r="M66" s="813"/>
      <c r="N66" s="813"/>
      <c r="O66" s="813"/>
      <c r="P66" s="813"/>
      <c r="Q66" s="813"/>
      <c r="R66" s="813"/>
      <c r="S66" s="782"/>
      <c r="T66" s="782"/>
      <c r="U66" s="782"/>
      <c r="V66" s="782"/>
      <c r="W66" s="782"/>
      <c r="X66" s="782"/>
    </row>
    <row r="67" spans="2:24" s="781" customFormat="1" ht="13" customHeight="1" x14ac:dyDescent="0.3">
      <c r="B67" s="815"/>
      <c r="C67" s="816"/>
      <c r="D67" s="819"/>
      <c r="E67" s="819"/>
      <c r="F67" s="819"/>
      <c r="G67" s="819"/>
      <c r="J67" s="813"/>
      <c r="K67" s="813"/>
      <c r="L67" s="813"/>
      <c r="M67" s="813"/>
      <c r="N67" s="813"/>
      <c r="O67" s="813"/>
      <c r="P67" s="813"/>
      <c r="Q67" s="813"/>
      <c r="R67" s="813"/>
      <c r="S67" s="782"/>
      <c r="T67" s="782"/>
      <c r="U67" s="782"/>
      <c r="V67" s="782"/>
      <c r="W67" s="782"/>
      <c r="X67" s="782"/>
    </row>
    <row r="68" spans="2:24" s="781" customFormat="1" ht="14" x14ac:dyDescent="0.3">
      <c r="B68" s="992" t="s">
        <v>582</v>
      </c>
      <c r="C68" s="992"/>
      <c r="D68" s="992"/>
      <c r="E68" s="992"/>
      <c r="F68" s="992"/>
      <c r="G68" s="992"/>
      <c r="J68" s="813"/>
      <c r="K68" s="813"/>
      <c r="L68" s="813"/>
      <c r="M68" s="813"/>
      <c r="N68" s="813"/>
      <c r="O68" s="813"/>
      <c r="P68" s="813"/>
      <c r="Q68" s="813"/>
      <c r="R68" s="813"/>
      <c r="S68" s="782"/>
      <c r="T68" s="782"/>
      <c r="U68" s="782"/>
      <c r="V68" s="782"/>
      <c r="W68" s="782"/>
      <c r="X68" s="782"/>
    </row>
    <row r="69" spans="2:24" s="781" customFormat="1" ht="24.65" customHeight="1" x14ac:dyDescent="0.3">
      <c r="B69" s="988" t="s">
        <v>750</v>
      </c>
      <c r="C69" s="988"/>
      <c r="D69" s="988"/>
      <c r="E69" s="988"/>
      <c r="F69" s="988"/>
      <c r="G69" s="988"/>
      <c r="J69" s="813"/>
      <c r="K69" s="813"/>
      <c r="L69" s="813"/>
      <c r="M69" s="813"/>
      <c r="N69" s="813"/>
      <c r="O69" s="813"/>
      <c r="P69" s="813"/>
      <c r="Q69" s="813"/>
      <c r="R69" s="813"/>
      <c r="S69" s="782"/>
      <c r="T69" s="782"/>
      <c r="U69" s="782"/>
      <c r="V69" s="782"/>
      <c r="W69" s="782"/>
      <c r="X69" s="782"/>
    </row>
    <row r="70" spans="2:24" s="781" customFormat="1" ht="50.15" customHeight="1" x14ac:dyDescent="0.3">
      <c r="B70" s="989"/>
      <c r="C70" s="990"/>
      <c r="D70" s="990"/>
      <c r="E70" s="990"/>
      <c r="F70" s="990"/>
      <c r="G70" s="991"/>
      <c r="J70" s="813"/>
      <c r="K70" s="813"/>
      <c r="L70" s="813"/>
      <c r="M70" s="813"/>
      <c r="N70" s="813"/>
      <c r="O70" s="813"/>
      <c r="P70" s="813"/>
      <c r="Q70" s="813"/>
      <c r="R70" s="813"/>
      <c r="S70" s="782"/>
      <c r="T70" s="782"/>
      <c r="U70" s="782"/>
      <c r="V70" s="782"/>
      <c r="W70" s="782"/>
      <c r="X70" s="782"/>
    </row>
    <row r="71" spans="2:24" s="781" customFormat="1" ht="15" customHeight="1" x14ac:dyDescent="0.3">
      <c r="B71" s="815" t="s">
        <v>257</v>
      </c>
      <c r="C71" s="816">
        <f>1500-LEN(B70)</f>
        <v>1500</v>
      </c>
      <c r="D71" s="820"/>
      <c r="E71" s="820"/>
      <c r="F71" s="820"/>
      <c r="G71" s="820"/>
      <c r="J71" s="813"/>
      <c r="K71" s="813"/>
      <c r="L71" s="813"/>
      <c r="M71" s="813"/>
      <c r="N71" s="813"/>
      <c r="O71" s="813"/>
      <c r="P71" s="813"/>
      <c r="Q71" s="813"/>
      <c r="R71" s="813"/>
      <c r="S71" s="782"/>
      <c r="T71" s="782"/>
      <c r="U71" s="782"/>
      <c r="V71" s="782"/>
      <c r="W71" s="782"/>
      <c r="X71" s="782"/>
    </row>
    <row r="72" spans="2:24" s="781" customFormat="1" ht="13" customHeight="1" x14ac:dyDescent="0.3">
      <c r="B72" s="820"/>
      <c r="C72" s="820"/>
      <c r="D72" s="820"/>
      <c r="E72" s="820"/>
      <c r="F72" s="820"/>
      <c r="G72" s="820"/>
      <c r="J72" s="813"/>
      <c r="K72" s="813"/>
      <c r="L72" s="813"/>
      <c r="M72" s="813"/>
      <c r="N72" s="813"/>
      <c r="O72" s="813"/>
      <c r="P72" s="813"/>
      <c r="Q72" s="813"/>
      <c r="R72" s="813"/>
      <c r="S72" s="782"/>
      <c r="T72" s="782"/>
      <c r="U72" s="782"/>
      <c r="V72" s="782"/>
      <c r="W72" s="782"/>
      <c r="X72" s="782"/>
    </row>
    <row r="73" spans="2:24" s="781" customFormat="1" ht="13" customHeight="1" x14ac:dyDescent="0.3">
      <c r="B73" s="992" t="s">
        <v>862</v>
      </c>
      <c r="C73" s="992"/>
      <c r="D73" s="992"/>
      <c r="E73" s="992"/>
      <c r="F73" s="992"/>
      <c r="G73" s="992"/>
      <c r="H73" s="831"/>
      <c r="I73" s="831"/>
      <c r="J73" s="813"/>
      <c r="K73" s="810"/>
      <c r="L73" s="810"/>
      <c r="M73" s="810"/>
      <c r="N73" s="810"/>
      <c r="O73" s="810"/>
      <c r="P73" s="810"/>
      <c r="Q73" s="810"/>
      <c r="R73" s="810"/>
      <c r="S73" s="782"/>
      <c r="T73" s="782"/>
      <c r="U73" s="782"/>
      <c r="V73" s="782"/>
      <c r="W73" s="782"/>
      <c r="X73" s="782"/>
    </row>
    <row r="74" spans="2:24" s="781" customFormat="1" ht="13" customHeight="1" x14ac:dyDescent="0.3">
      <c r="B74" s="988" t="s">
        <v>863</v>
      </c>
      <c r="C74" s="988"/>
      <c r="D74" s="988"/>
      <c r="E74" s="988"/>
      <c r="F74" s="988"/>
      <c r="G74" s="988"/>
      <c r="H74" s="831"/>
      <c r="I74" s="831"/>
      <c r="J74" s="813"/>
      <c r="K74" s="810"/>
      <c r="L74" s="810"/>
      <c r="M74" s="810"/>
      <c r="N74" s="810"/>
      <c r="O74" s="810"/>
      <c r="P74" s="810"/>
      <c r="Q74" s="810"/>
      <c r="R74" s="810"/>
      <c r="S74" s="782"/>
      <c r="T74" s="782"/>
      <c r="U74" s="782"/>
      <c r="V74" s="782"/>
      <c r="W74" s="782"/>
      <c r="X74" s="782"/>
    </row>
    <row r="75" spans="2:24" s="781" customFormat="1" ht="50.15" customHeight="1" x14ac:dyDescent="0.3">
      <c r="B75" s="989"/>
      <c r="C75" s="990"/>
      <c r="D75" s="990"/>
      <c r="E75" s="990"/>
      <c r="F75" s="990"/>
      <c r="G75" s="991"/>
      <c r="H75" s="831"/>
      <c r="I75" s="831"/>
      <c r="J75" s="813"/>
      <c r="K75" s="810"/>
      <c r="L75" s="810"/>
      <c r="M75" s="810"/>
      <c r="N75" s="810"/>
      <c r="O75" s="810"/>
      <c r="P75" s="810"/>
      <c r="Q75" s="810"/>
      <c r="R75" s="810"/>
      <c r="S75" s="782"/>
      <c r="T75" s="782"/>
      <c r="U75" s="782"/>
      <c r="V75" s="782"/>
      <c r="W75" s="782"/>
      <c r="X75" s="782"/>
    </row>
    <row r="76" spans="2:24" s="781" customFormat="1" ht="13" customHeight="1" x14ac:dyDescent="0.3">
      <c r="B76" s="815" t="s">
        <v>257</v>
      </c>
      <c r="C76" s="816">
        <f>1500-LEN(B75)</f>
        <v>1500</v>
      </c>
      <c r="D76" s="820"/>
      <c r="E76" s="820"/>
      <c r="F76" s="820"/>
      <c r="G76" s="820"/>
      <c r="H76" s="831"/>
      <c r="I76" s="831"/>
      <c r="J76" s="813"/>
      <c r="K76" s="810"/>
      <c r="L76" s="810"/>
      <c r="M76" s="810"/>
      <c r="N76" s="810"/>
      <c r="O76" s="810"/>
      <c r="P76" s="810"/>
      <c r="Q76" s="810"/>
      <c r="R76" s="810"/>
      <c r="S76" s="782"/>
      <c r="T76" s="782"/>
      <c r="U76" s="782"/>
      <c r="V76" s="782"/>
      <c r="W76" s="782"/>
      <c r="X76" s="782"/>
    </row>
    <row r="77" spans="2:24" s="781" customFormat="1" ht="13" customHeight="1" x14ac:dyDescent="0.35">
      <c r="B77" s="786"/>
      <c r="C77" s="786"/>
      <c r="D77" s="786"/>
      <c r="E77" s="786"/>
      <c r="F77" s="786"/>
      <c r="G77" s="786"/>
      <c r="H77" s="831"/>
      <c r="I77" s="831"/>
      <c r="J77" s="813"/>
      <c r="K77" s="810"/>
      <c r="L77" s="810"/>
      <c r="M77" s="810"/>
      <c r="N77" s="810"/>
      <c r="O77" s="810"/>
      <c r="P77" s="810"/>
      <c r="Q77" s="810"/>
      <c r="R77" s="810"/>
      <c r="S77" s="782"/>
      <c r="T77" s="782"/>
      <c r="U77" s="782"/>
      <c r="V77" s="782"/>
      <c r="W77" s="782"/>
      <c r="X77" s="782"/>
    </row>
    <row r="78" spans="2:24" s="781" customFormat="1" ht="13" customHeight="1" x14ac:dyDescent="0.35">
      <c r="B78" s="786"/>
      <c r="C78" s="786"/>
      <c r="D78" s="786"/>
      <c r="E78" s="786"/>
      <c r="F78" s="786"/>
      <c r="G78" s="786"/>
      <c r="H78" s="831"/>
      <c r="I78" s="831"/>
      <c r="J78" s="813"/>
      <c r="K78" s="810"/>
      <c r="L78" s="810"/>
      <c r="M78" s="810"/>
      <c r="N78" s="810"/>
      <c r="O78" s="810"/>
      <c r="P78" s="810"/>
      <c r="Q78" s="810"/>
      <c r="R78" s="810"/>
      <c r="S78" s="782"/>
      <c r="T78" s="782"/>
      <c r="U78" s="782"/>
      <c r="V78" s="782"/>
      <c r="W78" s="782"/>
      <c r="X78" s="782"/>
    </row>
    <row r="79" spans="2:24" s="781" customFormat="1" ht="13" customHeight="1" x14ac:dyDescent="0.35">
      <c r="B79" s="786"/>
      <c r="C79" s="786"/>
      <c r="D79" s="786"/>
      <c r="E79" s="786"/>
      <c r="F79" s="786"/>
      <c r="G79" s="786"/>
      <c r="H79" s="831"/>
      <c r="I79" s="831"/>
      <c r="J79" s="813"/>
      <c r="K79" s="810"/>
      <c r="L79" s="810"/>
      <c r="M79" s="810"/>
      <c r="N79" s="810"/>
      <c r="O79" s="810"/>
      <c r="P79" s="810"/>
      <c r="Q79" s="810"/>
      <c r="R79" s="810"/>
      <c r="S79" s="782"/>
      <c r="T79" s="782"/>
      <c r="U79" s="782"/>
      <c r="V79" s="782"/>
      <c r="W79" s="782"/>
      <c r="X79" s="782"/>
    </row>
    <row r="80" spans="2:24" s="781" customFormat="1" ht="13" customHeight="1" x14ac:dyDescent="0.3">
      <c r="H80" s="831"/>
      <c r="I80" s="831"/>
      <c r="J80" s="813"/>
      <c r="K80" s="810"/>
      <c r="L80" s="810"/>
      <c r="M80" s="810"/>
      <c r="N80" s="810"/>
      <c r="O80" s="810"/>
      <c r="P80" s="810"/>
      <c r="Q80" s="810"/>
      <c r="R80" s="810"/>
      <c r="S80" s="782"/>
      <c r="T80" s="782"/>
      <c r="U80" s="782"/>
      <c r="V80" s="782"/>
      <c r="W80" s="782"/>
      <c r="X80" s="782"/>
    </row>
    <row r="89" spans="8:24" s="781" customFormat="1" ht="13" customHeight="1" x14ac:dyDescent="0.3">
      <c r="H89" s="813"/>
      <c r="I89" s="813"/>
      <c r="J89" s="813"/>
      <c r="K89" s="810"/>
      <c r="N89" s="810"/>
      <c r="O89" s="810"/>
      <c r="P89" s="810"/>
      <c r="Q89" s="810"/>
      <c r="R89" s="810"/>
      <c r="S89" s="782"/>
      <c r="T89" s="782"/>
      <c r="U89" s="782"/>
      <c r="V89" s="782"/>
      <c r="W89" s="782"/>
      <c r="X89" s="782"/>
    </row>
    <row r="97" spans="1:24" s="781" customFormat="1" ht="13" customHeight="1" x14ac:dyDescent="0.35">
      <c r="A97" s="786"/>
      <c r="B97" s="786"/>
      <c r="C97" s="786"/>
      <c r="D97" s="786"/>
      <c r="E97" s="786"/>
      <c r="F97" s="786"/>
      <c r="G97" s="786"/>
      <c r="H97" s="786"/>
      <c r="I97" s="786"/>
      <c r="J97" s="786"/>
      <c r="K97" s="810"/>
      <c r="N97" s="810"/>
      <c r="O97" s="810"/>
      <c r="P97" s="810"/>
      <c r="Q97" s="810"/>
      <c r="R97" s="810"/>
      <c r="S97" s="782"/>
      <c r="T97" s="782"/>
      <c r="U97" s="782"/>
      <c r="V97" s="782"/>
      <c r="W97" s="782"/>
      <c r="X97" s="782"/>
    </row>
    <row r="98" spans="1:24" s="781" customFormat="1" ht="12" customHeight="1" x14ac:dyDescent="0.35">
      <c r="A98" s="786"/>
      <c r="B98" s="786"/>
      <c r="C98" s="786"/>
      <c r="D98" s="786"/>
      <c r="E98" s="786"/>
      <c r="F98" s="786"/>
      <c r="G98" s="786"/>
      <c r="H98" s="786"/>
      <c r="I98" s="786"/>
      <c r="J98" s="786"/>
      <c r="Q98" s="782"/>
      <c r="R98" s="782"/>
      <c r="S98" s="782"/>
      <c r="T98" s="782"/>
      <c r="U98" s="782"/>
      <c r="V98" s="782"/>
      <c r="W98" s="782"/>
      <c r="X98" s="782"/>
    </row>
    <row r="99" spans="1:24" s="781" customFormat="1" ht="14.5" x14ac:dyDescent="0.35">
      <c r="A99" s="786"/>
      <c r="B99" s="786"/>
      <c r="C99" s="786"/>
      <c r="D99" s="786"/>
      <c r="E99" s="786"/>
      <c r="F99" s="786"/>
      <c r="G99" s="786"/>
      <c r="H99" s="786"/>
      <c r="I99" s="786"/>
      <c r="J99" s="786"/>
      <c r="Q99" s="782"/>
      <c r="R99" s="782"/>
      <c r="S99" s="782"/>
      <c r="T99" s="782"/>
      <c r="U99" s="782"/>
      <c r="V99" s="782"/>
      <c r="W99" s="782"/>
      <c r="X99" s="782"/>
    </row>
    <row r="100" spans="1:24" s="781" customFormat="1" ht="14.5" x14ac:dyDescent="0.35">
      <c r="A100" s="786"/>
      <c r="B100" s="786"/>
      <c r="C100" s="786"/>
      <c r="D100" s="786"/>
      <c r="E100" s="786"/>
      <c r="F100" s="786"/>
      <c r="G100" s="786"/>
      <c r="H100" s="786"/>
      <c r="I100" s="786"/>
      <c r="J100" s="786"/>
      <c r="Q100" s="782"/>
      <c r="R100" s="782"/>
      <c r="S100" s="782"/>
      <c r="T100" s="782"/>
      <c r="U100" s="782"/>
      <c r="V100" s="782"/>
      <c r="W100" s="782"/>
      <c r="X100" s="782"/>
    </row>
    <row r="101" spans="1:24" s="781" customFormat="1" ht="14.5" x14ac:dyDescent="0.35">
      <c r="A101" s="786"/>
      <c r="B101" s="786"/>
      <c r="C101" s="786"/>
      <c r="D101" s="786"/>
      <c r="E101" s="786"/>
      <c r="F101" s="786"/>
      <c r="G101" s="786"/>
      <c r="H101" s="786"/>
      <c r="I101" s="786"/>
      <c r="J101" s="786"/>
      <c r="Q101" s="782"/>
      <c r="R101" s="782"/>
      <c r="S101" s="782"/>
      <c r="T101" s="782"/>
      <c r="U101" s="782"/>
      <c r="V101" s="782"/>
      <c r="W101" s="782"/>
      <c r="X101" s="782"/>
    </row>
    <row r="102" spans="1:24" s="781" customFormat="1" ht="14.5" x14ac:dyDescent="0.35">
      <c r="A102" s="786"/>
      <c r="B102" s="786"/>
      <c r="C102" s="786"/>
      <c r="D102" s="786"/>
      <c r="E102" s="786"/>
      <c r="F102" s="786"/>
      <c r="G102" s="786"/>
      <c r="H102" s="786"/>
      <c r="I102" s="786"/>
      <c r="J102" s="786"/>
      <c r="P102" s="782"/>
      <c r="Q102" s="782"/>
      <c r="R102" s="782"/>
      <c r="S102" s="782"/>
      <c r="T102" s="782"/>
      <c r="U102" s="782"/>
      <c r="V102" s="782"/>
      <c r="W102" s="782"/>
      <c r="X102" s="782"/>
    </row>
    <row r="103" spans="1:24" s="781" customFormat="1" ht="14.5" customHeight="1" x14ac:dyDescent="0.35">
      <c r="A103" s="786"/>
      <c r="B103" s="786"/>
      <c r="C103" s="786"/>
      <c r="D103" s="786"/>
      <c r="E103" s="786"/>
      <c r="F103" s="786"/>
      <c r="G103" s="786"/>
      <c r="H103" s="786"/>
      <c r="I103" s="786"/>
      <c r="J103" s="786"/>
      <c r="P103" s="782"/>
      <c r="Q103" s="782"/>
      <c r="R103" s="782"/>
      <c r="S103" s="782"/>
      <c r="T103" s="782"/>
      <c r="U103" s="782"/>
      <c r="V103" s="782"/>
      <c r="W103" s="782"/>
      <c r="X103" s="782"/>
    </row>
    <row r="104" spans="1:24" s="781" customFormat="1" ht="14.5" customHeight="1" x14ac:dyDescent="0.35">
      <c r="A104" s="786"/>
      <c r="B104" s="786"/>
      <c r="C104" s="786"/>
      <c r="D104" s="786"/>
      <c r="E104" s="786"/>
      <c r="F104" s="786"/>
      <c r="G104" s="786"/>
      <c r="H104" s="786"/>
      <c r="I104" s="786"/>
      <c r="J104" s="786"/>
      <c r="P104" s="782"/>
      <c r="Q104" s="782"/>
      <c r="R104" s="782"/>
      <c r="S104" s="782"/>
      <c r="T104" s="782"/>
      <c r="U104" s="782"/>
      <c r="V104" s="782"/>
      <c r="W104" s="782"/>
      <c r="X104" s="782"/>
    </row>
    <row r="105" spans="1:24" s="781" customFormat="1" ht="21" customHeight="1" x14ac:dyDescent="0.35">
      <c r="A105" s="786"/>
      <c r="B105" s="786"/>
      <c r="C105" s="786"/>
      <c r="D105" s="786"/>
      <c r="E105" s="786"/>
      <c r="F105" s="786"/>
      <c r="G105" s="786"/>
      <c r="H105" s="786"/>
      <c r="I105" s="786"/>
      <c r="J105" s="786"/>
      <c r="P105" s="782"/>
      <c r="Q105" s="782"/>
      <c r="R105" s="782"/>
      <c r="S105" s="782"/>
      <c r="T105" s="782"/>
      <c r="U105" s="782"/>
      <c r="V105" s="782"/>
      <c r="W105" s="782"/>
      <c r="X105" s="782"/>
    </row>
    <row r="106" spans="1:24" s="781" customFormat="1" ht="14.5" x14ac:dyDescent="0.35">
      <c r="A106" s="786"/>
      <c r="B106" s="786"/>
      <c r="C106" s="786"/>
      <c r="D106" s="786"/>
      <c r="E106" s="786"/>
      <c r="F106" s="786"/>
      <c r="G106" s="786"/>
      <c r="H106" s="786"/>
      <c r="I106" s="786"/>
      <c r="J106" s="786"/>
      <c r="O106" s="792"/>
      <c r="P106" s="782"/>
      <c r="Q106" s="782"/>
      <c r="R106" s="782"/>
      <c r="S106" s="782"/>
      <c r="T106" s="782"/>
      <c r="U106" s="782"/>
      <c r="V106" s="782"/>
      <c r="W106" s="782"/>
      <c r="X106" s="782"/>
    </row>
    <row r="107" spans="1:24" s="781" customFormat="1" x14ac:dyDescent="0.35">
      <c r="A107" s="786"/>
      <c r="B107" s="786"/>
      <c r="C107" s="786"/>
      <c r="D107" s="786"/>
      <c r="E107" s="786"/>
      <c r="F107" s="786"/>
      <c r="G107" s="786"/>
      <c r="H107" s="786"/>
      <c r="I107" s="786"/>
      <c r="J107" s="786"/>
      <c r="K107" s="832"/>
      <c r="O107" s="803"/>
      <c r="P107" s="782"/>
      <c r="Q107" s="782"/>
      <c r="R107" s="782"/>
      <c r="S107" s="782"/>
      <c r="T107" s="782"/>
      <c r="U107" s="782"/>
      <c r="V107" s="782"/>
      <c r="W107" s="782"/>
      <c r="X107" s="782"/>
    </row>
    <row r="108" spans="1:24" s="781" customFormat="1" x14ac:dyDescent="0.35">
      <c r="A108" s="786"/>
      <c r="B108" s="786"/>
      <c r="C108" s="786"/>
      <c r="D108" s="786"/>
      <c r="E108" s="786"/>
      <c r="F108" s="786"/>
      <c r="G108" s="786"/>
      <c r="H108" s="786"/>
      <c r="I108" s="786"/>
      <c r="J108" s="786"/>
      <c r="K108" s="832"/>
      <c r="O108" s="803"/>
      <c r="P108" s="782"/>
      <c r="Q108" s="782"/>
      <c r="R108" s="782"/>
      <c r="S108" s="782"/>
      <c r="T108" s="782"/>
      <c r="U108" s="782"/>
      <c r="V108" s="782"/>
      <c r="W108" s="782"/>
      <c r="X108" s="782"/>
    </row>
    <row r="109" spans="1:24" s="781" customFormat="1" ht="13" x14ac:dyDescent="0.3">
      <c r="O109" s="803"/>
      <c r="P109" s="782"/>
      <c r="Q109" s="782"/>
      <c r="R109" s="782"/>
      <c r="S109" s="782"/>
      <c r="T109" s="782"/>
      <c r="U109" s="782"/>
      <c r="V109" s="782"/>
      <c r="W109" s="782"/>
      <c r="X109" s="782"/>
    </row>
    <row r="110" spans="1:24" s="781" customFormat="1" ht="13" x14ac:dyDescent="0.3">
      <c r="P110" s="782"/>
      <c r="Q110" s="782"/>
      <c r="R110" s="782"/>
      <c r="S110" s="782"/>
      <c r="T110" s="782"/>
      <c r="U110" s="782"/>
      <c r="V110" s="782"/>
      <c r="W110" s="782"/>
      <c r="X110" s="782"/>
    </row>
    <row r="111" spans="1:24" s="781" customFormat="1" ht="13" x14ac:dyDescent="0.3">
      <c r="P111" s="782"/>
      <c r="Q111" s="782"/>
      <c r="R111" s="782"/>
      <c r="S111" s="782"/>
      <c r="T111" s="782"/>
      <c r="U111" s="782"/>
      <c r="V111" s="782"/>
      <c r="W111" s="782"/>
      <c r="X111" s="782"/>
    </row>
    <row r="112" spans="1:24" s="781" customFormat="1" ht="13" x14ac:dyDescent="0.3">
      <c r="L112" s="784"/>
      <c r="P112" s="782"/>
      <c r="Q112" s="782"/>
      <c r="R112" s="782"/>
      <c r="S112" s="782"/>
      <c r="T112" s="782"/>
      <c r="U112" s="782"/>
      <c r="V112" s="782"/>
      <c r="W112" s="782"/>
      <c r="X112" s="782"/>
    </row>
    <row r="113" spans="12:24" s="781" customFormat="1" ht="13" x14ac:dyDescent="0.3">
      <c r="L113" s="784"/>
      <c r="P113" s="782"/>
      <c r="Q113" s="782"/>
      <c r="R113" s="782"/>
      <c r="S113" s="782"/>
      <c r="T113" s="782"/>
      <c r="U113" s="782"/>
      <c r="V113" s="782"/>
      <c r="W113" s="782"/>
      <c r="X113" s="782"/>
    </row>
    <row r="114" spans="12:24" s="781" customFormat="1" ht="13" x14ac:dyDescent="0.3">
      <c r="L114" s="784"/>
      <c r="P114" s="782"/>
      <c r="Q114" s="782"/>
      <c r="R114" s="782"/>
      <c r="S114" s="782"/>
      <c r="T114" s="782"/>
      <c r="U114" s="782"/>
      <c r="V114" s="782"/>
      <c r="W114" s="782"/>
      <c r="X114" s="782"/>
    </row>
    <row r="115" spans="12:24" s="781" customFormat="1" ht="13" x14ac:dyDescent="0.3">
      <c r="L115" s="784"/>
      <c r="P115" s="782"/>
      <c r="Q115" s="782"/>
      <c r="R115" s="782"/>
      <c r="S115" s="782"/>
      <c r="T115" s="782"/>
      <c r="U115" s="782"/>
      <c r="V115" s="782"/>
      <c r="W115" s="782"/>
      <c r="X115" s="782"/>
    </row>
    <row r="116" spans="12:24" s="781" customFormat="1" ht="13" x14ac:dyDescent="0.3">
      <c r="L116" s="784"/>
      <c r="P116" s="782"/>
      <c r="Q116" s="782"/>
      <c r="R116" s="782"/>
      <c r="S116" s="782"/>
      <c r="T116" s="782"/>
      <c r="U116" s="782"/>
      <c r="V116" s="782"/>
      <c r="W116" s="782"/>
      <c r="X116" s="782"/>
    </row>
    <row r="117" spans="12:24" s="781" customFormat="1" ht="13" x14ac:dyDescent="0.3">
      <c r="L117" s="784"/>
      <c r="P117" s="782"/>
      <c r="Q117" s="782"/>
      <c r="R117" s="782"/>
      <c r="S117" s="782"/>
      <c r="T117" s="782"/>
      <c r="U117" s="782"/>
      <c r="V117" s="782"/>
      <c r="W117" s="782"/>
      <c r="X117" s="782"/>
    </row>
    <row r="118" spans="12:24" s="781" customFormat="1" ht="13" x14ac:dyDescent="0.3">
      <c r="L118" s="784"/>
      <c r="P118" s="782"/>
      <c r="Q118" s="782"/>
      <c r="R118" s="782"/>
      <c r="S118" s="782"/>
      <c r="T118" s="782"/>
      <c r="U118" s="782"/>
      <c r="V118" s="782"/>
      <c r="W118" s="782"/>
      <c r="X118" s="782"/>
    </row>
    <row r="119" spans="12:24" s="781" customFormat="1" ht="13" x14ac:dyDescent="0.3">
      <c r="L119" s="784"/>
      <c r="P119" s="782"/>
      <c r="Q119" s="782"/>
      <c r="R119" s="782"/>
      <c r="S119" s="782"/>
      <c r="T119" s="782"/>
      <c r="U119" s="782"/>
      <c r="V119" s="782"/>
      <c r="W119" s="782"/>
      <c r="X119" s="782"/>
    </row>
    <row r="120" spans="12:24" s="781" customFormat="1" ht="13" x14ac:dyDescent="0.3">
      <c r="L120" s="784"/>
      <c r="P120" s="782"/>
      <c r="Q120" s="782"/>
      <c r="R120" s="782"/>
      <c r="S120" s="782"/>
      <c r="T120" s="782"/>
      <c r="U120" s="782"/>
      <c r="V120" s="782"/>
      <c r="W120" s="782"/>
      <c r="X120" s="782"/>
    </row>
    <row r="121" spans="12:24" s="781" customFormat="1" ht="13" x14ac:dyDescent="0.3">
      <c r="L121" s="784"/>
      <c r="P121" s="782"/>
      <c r="Q121" s="782"/>
      <c r="R121" s="782"/>
      <c r="S121" s="782"/>
      <c r="T121" s="782"/>
      <c r="U121" s="782"/>
      <c r="V121" s="782"/>
      <c r="W121" s="782"/>
      <c r="X121" s="782"/>
    </row>
    <row r="122" spans="12:24" s="781" customFormat="1" ht="13" x14ac:dyDescent="0.3">
      <c r="L122" s="784"/>
      <c r="P122" s="782"/>
      <c r="Q122" s="782"/>
      <c r="R122" s="782"/>
      <c r="S122" s="782"/>
      <c r="T122" s="782"/>
      <c r="U122" s="782"/>
      <c r="V122" s="782"/>
      <c r="W122" s="782"/>
      <c r="X122" s="782"/>
    </row>
    <row r="123" spans="12:24" s="781" customFormat="1" ht="13" x14ac:dyDescent="0.3">
      <c r="L123" s="784"/>
      <c r="P123" s="782"/>
      <c r="Q123" s="782"/>
      <c r="R123" s="782"/>
      <c r="S123" s="782"/>
      <c r="T123" s="782"/>
      <c r="U123" s="782"/>
      <c r="V123" s="782"/>
      <c r="W123" s="782"/>
      <c r="X123" s="782"/>
    </row>
    <row r="124" spans="12:24" s="781" customFormat="1" ht="13" x14ac:dyDescent="0.3">
      <c r="L124" s="784"/>
      <c r="P124" s="782"/>
      <c r="Q124" s="782"/>
      <c r="R124" s="782"/>
      <c r="S124" s="782"/>
      <c r="T124" s="782"/>
      <c r="U124" s="782"/>
      <c r="V124" s="782"/>
      <c r="W124" s="782"/>
      <c r="X124" s="782"/>
    </row>
    <row r="125" spans="12:24" s="781" customFormat="1" ht="13" x14ac:dyDescent="0.3">
      <c r="L125" s="784"/>
      <c r="P125" s="782"/>
      <c r="Q125" s="782"/>
      <c r="R125" s="782"/>
      <c r="S125" s="782"/>
      <c r="T125" s="782"/>
      <c r="U125" s="782"/>
      <c r="V125" s="782"/>
      <c r="W125" s="782"/>
      <c r="X125" s="782"/>
    </row>
    <row r="126" spans="12:24" s="781" customFormat="1" ht="13" x14ac:dyDescent="0.3">
      <c r="L126" s="784"/>
      <c r="P126" s="782"/>
      <c r="Q126" s="782"/>
      <c r="R126" s="782"/>
      <c r="S126" s="782"/>
      <c r="T126" s="782"/>
      <c r="U126" s="782"/>
      <c r="V126" s="782"/>
      <c r="W126" s="782"/>
      <c r="X126" s="782"/>
    </row>
    <row r="127" spans="12:24" s="781" customFormat="1" ht="13" x14ac:dyDescent="0.3">
      <c r="L127" s="784"/>
      <c r="P127" s="782"/>
      <c r="Q127" s="782"/>
      <c r="R127" s="782"/>
      <c r="S127" s="782"/>
      <c r="T127" s="782"/>
      <c r="U127" s="782"/>
      <c r="V127" s="782"/>
      <c r="W127" s="782"/>
      <c r="X127" s="782"/>
    </row>
    <row r="128" spans="12:24" s="781" customFormat="1" ht="13" x14ac:dyDescent="0.3">
      <c r="L128" s="784"/>
      <c r="P128" s="782"/>
      <c r="Q128" s="782"/>
      <c r="R128" s="782"/>
      <c r="S128" s="782"/>
      <c r="T128" s="782"/>
      <c r="U128" s="782"/>
      <c r="V128" s="782"/>
      <c r="W128" s="782"/>
      <c r="X128" s="782"/>
    </row>
    <row r="129" spans="2:24" s="781" customFormat="1" ht="13" x14ac:dyDescent="0.3">
      <c r="L129" s="784"/>
      <c r="P129" s="782"/>
      <c r="Q129" s="782"/>
      <c r="R129" s="782"/>
      <c r="S129" s="782"/>
      <c r="T129" s="782"/>
      <c r="U129" s="782"/>
      <c r="V129" s="782"/>
      <c r="W129" s="782"/>
      <c r="X129" s="782"/>
    </row>
    <row r="130" spans="2:24" s="781" customFormat="1" ht="13" x14ac:dyDescent="0.3">
      <c r="L130" s="784"/>
      <c r="P130" s="782"/>
      <c r="Q130" s="782"/>
      <c r="R130" s="782"/>
      <c r="S130" s="782"/>
      <c r="T130" s="782"/>
      <c r="U130" s="782"/>
      <c r="V130" s="782"/>
      <c r="W130" s="782"/>
      <c r="X130" s="782"/>
    </row>
    <row r="131" spans="2:24" s="781" customFormat="1" ht="13" x14ac:dyDescent="0.3">
      <c r="L131" s="784"/>
      <c r="P131" s="782"/>
      <c r="Q131" s="782"/>
      <c r="R131" s="782"/>
      <c r="S131" s="782"/>
      <c r="T131" s="782"/>
      <c r="U131" s="782"/>
      <c r="V131" s="782"/>
      <c r="W131" s="782"/>
      <c r="X131" s="782"/>
    </row>
    <row r="132" spans="2:24" s="781" customFormat="1" ht="13" x14ac:dyDescent="0.3">
      <c r="L132" s="784"/>
      <c r="P132" s="782"/>
      <c r="Q132" s="782"/>
      <c r="R132" s="782"/>
      <c r="S132" s="782"/>
      <c r="T132" s="782"/>
      <c r="U132" s="782"/>
      <c r="V132" s="782"/>
      <c r="W132" s="782"/>
      <c r="X132" s="782"/>
    </row>
    <row r="133" spans="2:24" s="781" customFormat="1" ht="13" x14ac:dyDescent="0.3">
      <c r="L133" s="784"/>
      <c r="P133" s="782"/>
      <c r="Q133" s="782"/>
      <c r="R133" s="782"/>
      <c r="S133" s="782"/>
      <c r="T133" s="782"/>
      <c r="U133" s="782"/>
      <c r="V133" s="782"/>
      <c r="W133" s="782"/>
      <c r="X133" s="782"/>
    </row>
    <row r="134" spans="2:24" s="781" customFormat="1" ht="13" x14ac:dyDescent="0.3">
      <c r="L134" s="784"/>
      <c r="P134" s="782"/>
      <c r="Q134" s="782"/>
      <c r="R134" s="782"/>
      <c r="S134" s="782"/>
      <c r="T134" s="782"/>
      <c r="U134" s="782"/>
      <c r="V134" s="782"/>
      <c r="W134" s="782"/>
      <c r="X134" s="782"/>
    </row>
    <row r="135" spans="2:24" s="781" customFormat="1" ht="13" x14ac:dyDescent="0.3">
      <c r="L135" s="784"/>
      <c r="P135" s="782"/>
      <c r="Q135" s="782"/>
      <c r="R135" s="782"/>
      <c r="S135" s="782"/>
      <c r="T135" s="782"/>
      <c r="U135" s="782"/>
      <c r="V135" s="782"/>
      <c r="W135" s="782"/>
      <c r="X135" s="782"/>
    </row>
    <row r="136" spans="2:24" s="781" customFormat="1" ht="13" x14ac:dyDescent="0.3">
      <c r="L136" s="784"/>
      <c r="P136" s="782"/>
      <c r="Q136" s="782"/>
      <c r="R136" s="782"/>
      <c r="S136" s="782"/>
      <c r="T136" s="782"/>
      <c r="U136" s="782"/>
      <c r="V136" s="782"/>
      <c r="W136" s="782"/>
      <c r="X136" s="782"/>
    </row>
    <row r="137" spans="2:24" s="781" customFormat="1" ht="13" x14ac:dyDescent="0.3">
      <c r="L137" s="784"/>
      <c r="P137" s="782"/>
      <c r="Q137" s="782"/>
      <c r="R137" s="782"/>
      <c r="S137" s="782"/>
      <c r="T137" s="782"/>
      <c r="U137" s="782"/>
      <c r="V137" s="782"/>
      <c r="W137" s="782"/>
      <c r="X137" s="782"/>
    </row>
    <row r="138" spans="2:24" s="781" customFormat="1" ht="13" x14ac:dyDescent="0.3">
      <c r="L138" s="784"/>
      <c r="P138" s="782"/>
      <c r="Q138" s="782"/>
      <c r="R138" s="782"/>
      <c r="S138" s="782"/>
      <c r="T138" s="782"/>
      <c r="U138" s="782"/>
      <c r="V138" s="782"/>
      <c r="W138" s="782"/>
      <c r="X138" s="782"/>
    </row>
    <row r="139" spans="2:24" s="781" customFormat="1" ht="13" x14ac:dyDescent="0.3">
      <c r="L139" s="784"/>
      <c r="P139" s="782"/>
      <c r="Q139" s="782"/>
      <c r="R139" s="782"/>
      <c r="S139" s="782"/>
      <c r="T139" s="782"/>
      <c r="U139" s="782"/>
      <c r="V139" s="782"/>
      <c r="W139" s="782"/>
      <c r="X139" s="782"/>
    </row>
    <row r="140" spans="2:24" s="781" customFormat="1" ht="13" x14ac:dyDescent="0.3">
      <c r="L140" s="784"/>
      <c r="P140" s="782"/>
      <c r="Q140" s="782"/>
      <c r="R140" s="782"/>
      <c r="S140" s="782"/>
      <c r="T140" s="782"/>
      <c r="U140" s="782"/>
      <c r="V140" s="782"/>
      <c r="W140" s="782"/>
      <c r="X140" s="782"/>
    </row>
    <row r="141" spans="2:24" s="781" customFormat="1" ht="13" x14ac:dyDescent="0.3">
      <c r="B141" s="833"/>
      <c r="L141" s="784"/>
      <c r="P141" s="782"/>
      <c r="Q141" s="782"/>
      <c r="R141" s="782"/>
      <c r="S141" s="782"/>
      <c r="T141" s="782"/>
      <c r="U141" s="782"/>
      <c r="V141" s="782"/>
      <c r="W141" s="782"/>
      <c r="X141" s="782"/>
    </row>
    <row r="142" spans="2:24" s="781" customFormat="1" ht="13" x14ac:dyDescent="0.3">
      <c r="B142" s="833"/>
      <c r="L142" s="784"/>
      <c r="P142" s="782"/>
      <c r="Q142" s="782"/>
      <c r="R142" s="782"/>
      <c r="S142" s="782"/>
      <c r="T142" s="782"/>
      <c r="U142" s="782"/>
      <c r="V142" s="782"/>
      <c r="W142" s="782"/>
      <c r="X142" s="782"/>
    </row>
    <row r="143" spans="2:24" s="781" customFormat="1" ht="13" x14ac:dyDescent="0.3">
      <c r="B143" s="833"/>
      <c r="L143" s="784"/>
      <c r="P143" s="782"/>
      <c r="Q143" s="782"/>
      <c r="R143" s="782"/>
      <c r="S143" s="782"/>
      <c r="T143" s="782"/>
      <c r="U143" s="782"/>
      <c r="V143" s="782"/>
      <c r="W143" s="782"/>
      <c r="X143" s="782"/>
    </row>
    <row r="144" spans="2:24" s="781" customFormat="1" ht="13" x14ac:dyDescent="0.3">
      <c r="B144" s="833"/>
      <c r="L144" s="784"/>
      <c r="P144" s="782"/>
      <c r="Q144" s="782"/>
      <c r="R144" s="782"/>
      <c r="S144" s="782"/>
      <c r="T144" s="782"/>
      <c r="U144" s="782"/>
      <c r="V144" s="782"/>
      <c r="W144" s="782"/>
      <c r="X144" s="782"/>
    </row>
    <row r="145" spans="2:24" s="781" customFormat="1" ht="13" x14ac:dyDescent="0.3">
      <c r="B145" s="833"/>
      <c r="L145" s="784"/>
      <c r="P145" s="782"/>
      <c r="Q145" s="782"/>
      <c r="R145" s="782"/>
      <c r="S145" s="782"/>
      <c r="T145" s="782"/>
      <c r="U145" s="782"/>
      <c r="V145" s="782"/>
      <c r="W145" s="782"/>
      <c r="X145" s="782"/>
    </row>
    <row r="146" spans="2:24" s="781" customFormat="1" ht="13" x14ac:dyDescent="0.3">
      <c r="B146" s="833"/>
      <c r="L146" s="784"/>
      <c r="P146" s="782"/>
      <c r="Q146" s="782"/>
      <c r="R146" s="782"/>
      <c r="S146" s="782"/>
      <c r="T146" s="782"/>
      <c r="U146" s="782"/>
      <c r="V146" s="782"/>
      <c r="W146" s="782"/>
      <c r="X146" s="782"/>
    </row>
    <row r="147" spans="2:24" s="781" customFormat="1" ht="13" x14ac:dyDescent="0.3">
      <c r="B147" s="833"/>
      <c r="L147" s="784"/>
      <c r="P147" s="782"/>
      <c r="Q147" s="782"/>
      <c r="R147" s="782"/>
      <c r="S147" s="782"/>
      <c r="T147" s="782"/>
      <c r="U147" s="782"/>
      <c r="V147" s="782"/>
      <c r="W147" s="782"/>
      <c r="X147" s="782"/>
    </row>
    <row r="148" spans="2:24" s="781" customFormat="1" ht="13" x14ac:dyDescent="0.3">
      <c r="B148" s="833"/>
      <c r="L148" s="784"/>
      <c r="P148" s="782"/>
      <c r="Q148" s="782"/>
      <c r="R148" s="782"/>
      <c r="S148" s="782"/>
      <c r="T148" s="782"/>
      <c r="U148" s="782"/>
      <c r="V148" s="782"/>
      <c r="W148" s="782"/>
      <c r="X148" s="782"/>
    </row>
    <row r="149" spans="2:24" s="781" customFormat="1" ht="13" x14ac:dyDescent="0.3">
      <c r="B149" s="833"/>
      <c r="L149" s="784"/>
      <c r="P149" s="782"/>
      <c r="Q149" s="782"/>
      <c r="R149" s="782"/>
      <c r="S149" s="782"/>
      <c r="T149" s="782"/>
      <c r="U149" s="782"/>
      <c r="V149" s="782"/>
      <c r="W149" s="782"/>
      <c r="X149" s="782"/>
    </row>
    <row r="150" spans="2:24" s="781" customFormat="1" ht="13" x14ac:dyDescent="0.3">
      <c r="B150" s="833"/>
      <c r="L150" s="784"/>
      <c r="P150" s="782"/>
      <c r="Q150" s="782"/>
      <c r="R150" s="782"/>
      <c r="S150" s="782"/>
      <c r="T150" s="782"/>
      <c r="U150" s="782"/>
      <c r="V150" s="782"/>
      <c r="W150" s="782"/>
      <c r="X150" s="782"/>
    </row>
    <row r="151" spans="2:24" s="781" customFormat="1" ht="13" x14ac:dyDescent="0.3">
      <c r="B151" s="833"/>
      <c r="L151" s="784"/>
      <c r="P151" s="782"/>
      <c r="Q151" s="782"/>
      <c r="R151" s="782"/>
      <c r="S151" s="782"/>
      <c r="T151" s="782"/>
      <c r="U151" s="782"/>
      <c r="V151" s="782"/>
      <c r="W151" s="782"/>
      <c r="X151" s="782"/>
    </row>
    <row r="152" spans="2:24" s="781" customFormat="1" ht="13" x14ac:dyDescent="0.3">
      <c r="B152" s="833"/>
      <c r="L152" s="784"/>
      <c r="P152" s="782"/>
      <c r="Q152" s="782"/>
      <c r="R152" s="782"/>
      <c r="S152" s="782"/>
      <c r="T152" s="782"/>
      <c r="U152" s="782"/>
      <c r="V152" s="782"/>
      <c r="W152" s="782"/>
      <c r="X152" s="782"/>
    </row>
    <row r="153" spans="2:24" s="781" customFormat="1" ht="13" x14ac:dyDescent="0.3">
      <c r="L153" s="784"/>
      <c r="P153" s="782"/>
      <c r="Q153" s="782"/>
      <c r="R153" s="782"/>
      <c r="S153" s="782"/>
      <c r="T153" s="782"/>
      <c r="U153" s="782"/>
      <c r="V153" s="782"/>
      <c r="W153" s="782"/>
      <c r="X153" s="782"/>
    </row>
    <row r="154" spans="2:24" s="781" customFormat="1" ht="13" x14ac:dyDescent="0.3">
      <c r="L154" s="784"/>
      <c r="P154" s="782"/>
      <c r="Q154" s="782"/>
      <c r="R154" s="782"/>
      <c r="S154" s="782"/>
      <c r="T154" s="782"/>
      <c r="U154" s="782"/>
      <c r="V154" s="782"/>
      <c r="W154" s="782"/>
      <c r="X154" s="782"/>
    </row>
    <row r="155" spans="2:24" s="781" customFormat="1" ht="13" x14ac:dyDescent="0.3">
      <c r="L155" s="784"/>
      <c r="P155" s="782"/>
      <c r="Q155" s="782"/>
      <c r="R155" s="782"/>
      <c r="S155" s="782"/>
      <c r="T155" s="782"/>
      <c r="U155" s="782"/>
      <c r="V155" s="782"/>
      <c r="W155" s="782"/>
      <c r="X155" s="782"/>
    </row>
    <row r="156" spans="2:24" s="781" customFormat="1" ht="13" x14ac:dyDescent="0.3">
      <c r="L156" s="784"/>
      <c r="P156" s="782"/>
      <c r="Q156" s="782"/>
      <c r="R156" s="782"/>
      <c r="S156" s="782"/>
      <c r="T156" s="782"/>
      <c r="U156" s="782"/>
      <c r="V156" s="782"/>
      <c r="W156" s="782"/>
      <c r="X156" s="782"/>
    </row>
    <row r="157" spans="2:24" s="781" customFormat="1" ht="13" x14ac:dyDescent="0.3">
      <c r="L157" s="784"/>
      <c r="P157" s="782"/>
      <c r="Q157" s="782"/>
      <c r="R157" s="782"/>
      <c r="S157" s="782"/>
      <c r="T157" s="782"/>
      <c r="U157" s="782"/>
      <c r="V157" s="782"/>
      <c r="W157" s="782"/>
      <c r="X157" s="782"/>
    </row>
    <row r="158" spans="2:24" s="781" customFormat="1" ht="13" x14ac:dyDescent="0.3">
      <c r="L158" s="784"/>
      <c r="P158" s="782"/>
      <c r="Q158" s="782"/>
      <c r="R158" s="782"/>
      <c r="S158" s="782"/>
      <c r="T158" s="782"/>
      <c r="U158" s="782"/>
      <c r="V158" s="782"/>
      <c r="W158" s="782"/>
      <c r="X158" s="782"/>
    </row>
    <row r="159" spans="2:24" s="781" customFormat="1" ht="13" x14ac:dyDescent="0.3">
      <c r="L159" s="784"/>
      <c r="P159" s="782"/>
      <c r="Q159" s="782"/>
      <c r="R159" s="782"/>
      <c r="S159" s="782"/>
      <c r="T159" s="782"/>
      <c r="U159" s="782"/>
      <c r="V159" s="782"/>
      <c r="W159" s="782"/>
      <c r="X159" s="782"/>
    </row>
    <row r="160" spans="2:24" s="781" customFormat="1" ht="13" x14ac:dyDescent="0.3">
      <c r="L160" s="784"/>
      <c r="P160" s="782"/>
      <c r="Q160" s="782"/>
      <c r="R160" s="782"/>
      <c r="S160" s="782"/>
      <c r="T160" s="782"/>
      <c r="U160" s="782"/>
      <c r="V160" s="782"/>
      <c r="W160" s="782"/>
      <c r="X160" s="782"/>
    </row>
    <row r="161" spans="6:24" s="781" customFormat="1" ht="13" x14ac:dyDescent="0.3">
      <c r="L161" s="784"/>
      <c r="P161" s="782"/>
      <c r="Q161" s="782"/>
      <c r="R161" s="782"/>
      <c r="S161" s="782"/>
      <c r="T161" s="782"/>
      <c r="U161" s="782"/>
      <c r="V161" s="782"/>
      <c r="W161" s="782"/>
      <c r="X161" s="782"/>
    </row>
    <row r="162" spans="6:24" s="781" customFormat="1" ht="13" x14ac:dyDescent="0.3">
      <c r="L162" s="784"/>
      <c r="P162" s="782"/>
      <c r="Q162" s="782"/>
      <c r="R162" s="782"/>
      <c r="S162" s="782"/>
      <c r="T162" s="782"/>
      <c r="U162" s="782"/>
      <c r="V162" s="782"/>
      <c r="W162" s="782"/>
      <c r="X162" s="782"/>
    </row>
    <row r="163" spans="6:24" s="781" customFormat="1" ht="13" x14ac:dyDescent="0.3">
      <c r="L163" s="784"/>
      <c r="P163" s="782"/>
      <c r="Q163" s="782"/>
      <c r="R163" s="782"/>
      <c r="S163" s="782"/>
      <c r="T163" s="782"/>
      <c r="U163" s="782"/>
      <c r="V163" s="782"/>
      <c r="W163" s="782"/>
      <c r="X163" s="782"/>
    </row>
    <row r="164" spans="6:24" s="781" customFormat="1" ht="13" x14ac:dyDescent="0.3">
      <c r="L164" s="784"/>
      <c r="P164" s="782"/>
      <c r="Q164" s="782"/>
      <c r="R164" s="782"/>
      <c r="S164" s="782"/>
      <c r="T164" s="782"/>
      <c r="U164" s="782"/>
      <c r="V164" s="782"/>
      <c r="W164" s="782"/>
      <c r="X164" s="782"/>
    </row>
    <row r="165" spans="6:24" s="781" customFormat="1" ht="13" x14ac:dyDescent="0.3">
      <c r="L165" s="784"/>
      <c r="P165" s="782"/>
      <c r="Q165" s="782"/>
      <c r="R165" s="782"/>
      <c r="S165" s="782"/>
      <c r="T165" s="782"/>
      <c r="U165" s="782"/>
      <c r="V165" s="782"/>
      <c r="W165" s="782"/>
      <c r="X165" s="782"/>
    </row>
    <row r="166" spans="6:24" s="781" customFormat="1" ht="13" x14ac:dyDescent="0.3">
      <c r="L166" s="784"/>
      <c r="P166" s="782"/>
      <c r="Q166" s="782"/>
      <c r="R166" s="782"/>
      <c r="S166" s="782"/>
      <c r="T166" s="782"/>
      <c r="U166" s="782"/>
      <c r="V166" s="782"/>
      <c r="W166" s="782"/>
      <c r="X166" s="782"/>
    </row>
    <row r="167" spans="6:24" s="781" customFormat="1" ht="13" x14ac:dyDescent="0.3">
      <c r="L167" s="784"/>
      <c r="P167" s="782"/>
      <c r="Q167" s="782"/>
      <c r="R167" s="782"/>
      <c r="S167" s="782"/>
      <c r="T167" s="782"/>
      <c r="U167" s="782"/>
      <c r="V167" s="782"/>
      <c r="W167" s="782"/>
      <c r="X167" s="782"/>
    </row>
    <row r="168" spans="6:24" s="781" customFormat="1" ht="13" x14ac:dyDescent="0.3">
      <c r="L168" s="784"/>
      <c r="P168" s="782"/>
      <c r="Q168" s="782"/>
      <c r="R168" s="782"/>
      <c r="S168" s="782"/>
      <c r="T168" s="782"/>
      <c r="U168" s="782"/>
      <c r="V168" s="782"/>
      <c r="W168" s="782"/>
      <c r="X168" s="782"/>
    </row>
    <row r="169" spans="6:24" s="781" customFormat="1" ht="13" x14ac:dyDescent="0.3">
      <c r="L169" s="784"/>
      <c r="P169" s="782"/>
      <c r="Q169" s="782"/>
      <c r="R169" s="782"/>
      <c r="S169" s="782"/>
      <c r="T169" s="782"/>
      <c r="U169" s="782"/>
      <c r="V169" s="782"/>
      <c r="W169" s="782"/>
      <c r="X169" s="782"/>
    </row>
    <row r="170" spans="6:24" s="781" customFormat="1" ht="13" x14ac:dyDescent="0.3">
      <c r="L170" s="784"/>
      <c r="P170" s="782"/>
      <c r="Q170" s="782"/>
      <c r="R170" s="782"/>
      <c r="S170" s="782"/>
      <c r="T170" s="782"/>
      <c r="U170" s="782"/>
      <c r="V170" s="782"/>
      <c r="W170" s="782"/>
      <c r="X170" s="782"/>
    </row>
    <row r="171" spans="6:24" s="781" customFormat="1" ht="13" x14ac:dyDescent="0.3">
      <c r="F171" s="792"/>
      <c r="L171" s="784"/>
      <c r="P171" s="782"/>
      <c r="Q171" s="782"/>
      <c r="R171" s="782"/>
      <c r="S171" s="782"/>
      <c r="T171" s="782"/>
      <c r="U171" s="782"/>
      <c r="V171" s="782"/>
      <c r="W171" s="782"/>
      <c r="X171" s="782"/>
    </row>
    <row r="172" spans="6:24" s="781" customFormat="1" ht="13" x14ac:dyDescent="0.3">
      <c r="F172" s="803"/>
      <c r="L172" s="784"/>
      <c r="P172" s="782"/>
      <c r="Q172" s="782"/>
      <c r="R172" s="782"/>
      <c r="S172" s="782"/>
      <c r="T172" s="782"/>
      <c r="U172" s="782"/>
      <c r="V172" s="782"/>
      <c r="W172" s="782"/>
      <c r="X172" s="782"/>
    </row>
    <row r="173" spans="6:24" s="781" customFormat="1" ht="13" x14ac:dyDescent="0.3">
      <c r="F173" s="803"/>
      <c r="L173" s="784"/>
      <c r="P173" s="782"/>
      <c r="Q173" s="782"/>
      <c r="R173" s="782"/>
      <c r="S173" s="782"/>
      <c r="T173" s="782"/>
      <c r="U173" s="782"/>
      <c r="V173" s="782"/>
      <c r="W173" s="782"/>
      <c r="X173" s="782"/>
    </row>
    <row r="174" spans="6:24" s="781" customFormat="1" ht="13" x14ac:dyDescent="0.3">
      <c r="F174" s="803"/>
      <c r="L174" s="784"/>
      <c r="P174" s="782"/>
      <c r="Q174" s="782"/>
      <c r="R174" s="782"/>
      <c r="S174" s="782"/>
      <c r="T174" s="782"/>
      <c r="U174" s="782"/>
      <c r="V174" s="782"/>
      <c r="W174" s="782"/>
      <c r="X174" s="782"/>
    </row>
    <row r="175" spans="6:24" s="781" customFormat="1" ht="13" x14ac:dyDescent="0.3">
      <c r="F175" s="803"/>
      <c r="L175" s="784"/>
      <c r="P175" s="782"/>
      <c r="Q175" s="782"/>
      <c r="R175" s="782"/>
      <c r="S175" s="782"/>
      <c r="T175" s="782"/>
      <c r="U175" s="782"/>
      <c r="V175" s="782"/>
      <c r="W175" s="782"/>
      <c r="X175" s="782"/>
    </row>
    <row r="176" spans="6:24" s="781" customFormat="1" ht="13" x14ac:dyDescent="0.3">
      <c r="F176" s="803"/>
      <c r="G176" s="803"/>
      <c r="H176" s="803"/>
      <c r="I176" s="803"/>
      <c r="J176" s="803"/>
      <c r="L176" s="784"/>
      <c r="P176" s="782"/>
      <c r="Q176" s="782"/>
      <c r="R176" s="782"/>
      <c r="S176" s="782"/>
      <c r="T176" s="782"/>
      <c r="U176" s="782"/>
      <c r="V176" s="782"/>
      <c r="W176" s="782"/>
      <c r="X176" s="782"/>
    </row>
    <row r="177" spans="6:24" s="781" customFormat="1" ht="13" x14ac:dyDescent="0.3">
      <c r="F177" s="803"/>
      <c r="G177" s="803"/>
      <c r="H177" s="803"/>
      <c r="I177" s="803"/>
      <c r="J177" s="803"/>
      <c r="L177" s="784"/>
      <c r="P177" s="782"/>
      <c r="Q177" s="782"/>
      <c r="R177" s="782"/>
      <c r="S177" s="782"/>
      <c r="T177" s="782"/>
      <c r="U177" s="782"/>
      <c r="V177" s="782"/>
      <c r="W177" s="782"/>
      <c r="X177" s="782"/>
    </row>
    <row r="178" spans="6:24" s="781" customFormat="1" ht="13" x14ac:dyDescent="0.3">
      <c r="F178" s="803"/>
      <c r="G178" s="803"/>
      <c r="H178" s="803"/>
      <c r="I178" s="803"/>
      <c r="J178" s="803"/>
      <c r="L178" s="784"/>
      <c r="P178" s="782"/>
      <c r="Q178" s="782"/>
      <c r="R178" s="782"/>
      <c r="S178" s="782"/>
      <c r="T178" s="782"/>
      <c r="U178" s="782"/>
      <c r="V178" s="782"/>
      <c r="W178" s="782"/>
      <c r="X178" s="782"/>
    </row>
    <row r="179" spans="6:24" s="781" customFormat="1" ht="13" x14ac:dyDescent="0.3">
      <c r="F179" s="803"/>
      <c r="G179" s="803"/>
      <c r="H179" s="803"/>
      <c r="I179" s="803"/>
      <c r="J179" s="803"/>
      <c r="L179" s="784"/>
      <c r="P179" s="782"/>
      <c r="Q179" s="782"/>
      <c r="R179" s="782"/>
      <c r="S179" s="782"/>
      <c r="T179" s="782"/>
      <c r="U179" s="782"/>
      <c r="V179" s="782"/>
      <c r="W179" s="782"/>
      <c r="X179" s="782"/>
    </row>
    <row r="180" spans="6:24" s="781" customFormat="1" ht="13" x14ac:dyDescent="0.3">
      <c r="L180" s="784"/>
      <c r="P180" s="782"/>
      <c r="Q180" s="782"/>
      <c r="R180" s="782"/>
      <c r="S180" s="782"/>
      <c r="T180" s="782"/>
      <c r="U180" s="782"/>
      <c r="V180" s="782"/>
      <c r="W180" s="782"/>
      <c r="X180" s="782"/>
    </row>
    <row r="181" spans="6:24" s="781" customFormat="1" ht="13" x14ac:dyDescent="0.3">
      <c r="F181" s="792"/>
      <c r="L181" s="784"/>
      <c r="P181" s="782"/>
      <c r="Q181" s="782"/>
      <c r="R181" s="782"/>
      <c r="S181" s="782"/>
      <c r="T181" s="782"/>
      <c r="U181" s="782"/>
      <c r="V181" s="782"/>
      <c r="W181" s="782"/>
      <c r="X181" s="782"/>
    </row>
    <row r="182" spans="6:24" s="781" customFormat="1" ht="13" x14ac:dyDescent="0.3">
      <c r="F182" s="803"/>
      <c r="L182" s="784"/>
      <c r="P182" s="782"/>
      <c r="Q182" s="782"/>
      <c r="R182" s="782"/>
      <c r="S182" s="782"/>
      <c r="T182" s="782"/>
      <c r="U182" s="782"/>
      <c r="V182" s="782"/>
      <c r="W182" s="782"/>
      <c r="X182" s="782"/>
    </row>
    <row r="183" spans="6:24" s="781" customFormat="1" ht="13" x14ac:dyDescent="0.3">
      <c r="F183" s="803"/>
      <c r="L183" s="784"/>
      <c r="P183" s="782"/>
      <c r="Q183" s="782"/>
      <c r="R183" s="782"/>
      <c r="S183" s="782"/>
      <c r="T183" s="782"/>
      <c r="U183" s="782"/>
      <c r="V183" s="782"/>
      <c r="W183" s="782"/>
      <c r="X183" s="782"/>
    </row>
    <row r="184" spans="6:24" s="781" customFormat="1" ht="13" x14ac:dyDescent="0.3">
      <c r="F184" s="803"/>
      <c r="L184" s="784"/>
      <c r="P184" s="782"/>
      <c r="Q184" s="782"/>
      <c r="R184" s="782"/>
      <c r="S184" s="782"/>
      <c r="T184" s="782"/>
      <c r="U184" s="782"/>
      <c r="V184" s="782"/>
      <c r="W184" s="782"/>
      <c r="X184" s="782"/>
    </row>
    <row r="185" spans="6:24" s="781" customFormat="1" ht="13" x14ac:dyDescent="0.3">
      <c r="L185" s="784"/>
      <c r="P185" s="782"/>
      <c r="Q185" s="782"/>
      <c r="R185" s="782"/>
      <c r="S185" s="782"/>
      <c r="T185" s="782"/>
      <c r="U185" s="782"/>
      <c r="V185" s="782"/>
      <c r="W185" s="782"/>
      <c r="X185" s="782"/>
    </row>
    <row r="186" spans="6:24" s="781" customFormat="1" ht="13" x14ac:dyDescent="0.3">
      <c r="L186" s="784"/>
      <c r="P186" s="782"/>
      <c r="Q186" s="782"/>
      <c r="R186" s="782"/>
      <c r="S186" s="782"/>
      <c r="T186" s="782"/>
      <c r="U186" s="782"/>
      <c r="V186" s="782"/>
      <c r="W186" s="782"/>
      <c r="X186" s="782"/>
    </row>
    <row r="187" spans="6:24" s="781" customFormat="1" ht="13" x14ac:dyDescent="0.3">
      <c r="L187" s="784"/>
      <c r="P187" s="782"/>
      <c r="Q187" s="782"/>
      <c r="R187" s="782"/>
      <c r="S187" s="782"/>
      <c r="T187" s="782"/>
      <c r="U187" s="782"/>
      <c r="V187" s="782"/>
      <c r="W187" s="782"/>
      <c r="X187" s="782"/>
    </row>
    <row r="188" spans="6:24" s="781" customFormat="1" ht="13" x14ac:dyDescent="0.3">
      <c r="L188" s="784"/>
      <c r="P188" s="782"/>
      <c r="Q188" s="782"/>
      <c r="R188" s="782"/>
      <c r="S188" s="782"/>
      <c r="T188" s="782"/>
      <c r="U188" s="782"/>
      <c r="V188" s="782"/>
      <c r="W188" s="782"/>
      <c r="X188" s="782"/>
    </row>
    <row r="189" spans="6:24" s="781" customFormat="1" ht="13" x14ac:dyDescent="0.3">
      <c r="F189" s="792"/>
      <c r="L189" s="784"/>
      <c r="P189" s="782"/>
      <c r="Q189" s="782"/>
      <c r="R189" s="782"/>
      <c r="S189" s="782"/>
      <c r="T189" s="782"/>
      <c r="U189" s="782"/>
      <c r="V189" s="782"/>
      <c r="W189" s="782"/>
      <c r="X189" s="782"/>
    </row>
    <row r="190" spans="6:24" s="781" customFormat="1" ht="13" x14ac:dyDescent="0.3">
      <c r="F190" s="803"/>
      <c r="L190" s="784"/>
      <c r="P190" s="782"/>
      <c r="Q190" s="782"/>
      <c r="R190" s="782"/>
      <c r="S190" s="782"/>
      <c r="T190" s="782"/>
      <c r="U190" s="782"/>
      <c r="V190" s="782"/>
      <c r="W190" s="782"/>
      <c r="X190" s="782"/>
    </row>
    <row r="191" spans="6:24" s="781" customFormat="1" ht="13" x14ac:dyDescent="0.3">
      <c r="F191" s="803"/>
      <c r="L191" s="784"/>
      <c r="P191" s="782"/>
      <c r="Q191" s="782"/>
      <c r="R191" s="782"/>
      <c r="S191" s="782"/>
      <c r="T191" s="782"/>
      <c r="U191" s="782"/>
      <c r="V191" s="782"/>
      <c r="W191" s="782"/>
      <c r="X191" s="782"/>
    </row>
    <row r="192" spans="6:24" s="781" customFormat="1" ht="13" x14ac:dyDescent="0.3">
      <c r="F192" s="803"/>
      <c r="L192" s="784"/>
      <c r="P192" s="782"/>
      <c r="Q192" s="782"/>
      <c r="R192" s="782"/>
      <c r="S192" s="782"/>
      <c r="T192" s="782"/>
      <c r="U192" s="782"/>
      <c r="V192" s="782"/>
      <c r="W192" s="782"/>
      <c r="X192" s="782"/>
    </row>
    <row r="193" spans="2:24" s="781" customFormat="1" ht="13" x14ac:dyDescent="0.3">
      <c r="B193" s="803"/>
      <c r="E193" s="803"/>
      <c r="F193" s="803"/>
      <c r="L193" s="784"/>
      <c r="P193" s="782"/>
      <c r="Q193" s="782"/>
      <c r="R193" s="782"/>
      <c r="S193" s="782"/>
      <c r="T193" s="782"/>
      <c r="U193" s="782"/>
      <c r="V193" s="782"/>
      <c r="W193" s="782"/>
      <c r="X193" s="782"/>
    </row>
    <row r="194" spans="2:24" s="781" customFormat="1" ht="13" x14ac:dyDescent="0.3">
      <c r="B194" s="803"/>
      <c r="E194" s="803"/>
      <c r="F194" s="803"/>
      <c r="L194" s="784"/>
      <c r="P194" s="782"/>
      <c r="Q194" s="782"/>
      <c r="R194" s="782"/>
      <c r="S194" s="782"/>
      <c r="T194" s="782"/>
      <c r="U194" s="782"/>
      <c r="V194" s="782"/>
      <c r="W194" s="782"/>
      <c r="X194" s="782"/>
    </row>
    <row r="195" spans="2:24" s="781" customFormat="1" ht="13" x14ac:dyDescent="0.3">
      <c r="E195" s="803"/>
      <c r="F195" s="803"/>
      <c r="L195" s="784"/>
      <c r="P195" s="782"/>
      <c r="Q195" s="782"/>
      <c r="R195" s="782"/>
      <c r="S195" s="782"/>
      <c r="T195" s="782"/>
      <c r="U195" s="782"/>
      <c r="V195" s="782"/>
      <c r="W195" s="782"/>
      <c r="X195" s="782"/>
    </row>
    <row r="196" spans="2:24" s="781" customFormat="1" ht="13" x14ac:dyDescent="0.3">
      <c r="B196" s="792" t="s">
        <v>225</v>
      </c>
      <c r="E196" s="803"/>
      <c r="F196" s="803"/>
      <c r="L196" s="784"/>
      <c r="P196" s="782"/>
      <c r="Q196" s="782"/>
      <c r="R196" s="782"/>
      <c r="S196" s="782"/>
      <c r="T196" s="782"/>
      <c r="U196" s="782"/>
      <c r="V196" s="782"/>
      <c r="W196" s="782"/>
      <c r="X196" s="782"/>
    </row>
    <row r="197" spans="2:24" s="781" customFormat="1" ht="13" x14ac:dyDescent="0.3">
      <c r="E197" s="803"/>
      <c r="F197" s="803"/>
      <c r="L197" s="784"/>
      <c r="P197" s="782"/>
      <c r="Q197" s="782"/>
      <c r="R197" s="782"/>
      <c r="S197" s="782"/>
      <c r="T197" s="782"/>
      <c r="U197" s="782"/>
      <c r="V197" s="782"/>
      <c r="W197" s="782"/>
      <c r="X197" s="782"/>
    </row>
    <row r="198" spans="2:24" s="781" customFormat="1" ht="13" x14ac:dyDescent="0.3">
      <c r="B198" s="781" t="s">
        <v>85</v>
      </c>
      <c r="L198" s="784"/>
      <c r="P198" s="782"/>
      <c r="Q198" s="782"/>
      <c r="R198" s="782"/>
      <c r="S198" s="782"/>
      <c r="T198" s="782"/>
      <c r="U198" s="782"/>
      <c r="V198" s="782"/>
      <c r="W198" s="782"/>
      <c r="X198" s="782"/>
    </row>
    <row r="199" spans="2:24" s="781" customFormat="1" ht="13" x14ac:dyDescent="0.3">
      <c r="B199" s="781" t="s">
        <v>141</v>
      </c>
      <c r="L199" s="784"/>
      <c r="P199" s="782"/>
      <c r="Q199" s="782"/>
      <c r="R199" s="782"/>
      <c r="S199" s="782"/>
      <c r="T199" s="782"/>
      <c r="U199" s="782"/>
      <c r="V199" s="782"/>
      <c r="W199" s="782"/>
      <c r="X199" s="782"/>
    </row>
    <row r="200" spans="2:24" s="781" customFormat="1" ht="13" x14ac:dyDescent="0.3">
      <c r="B200" s="781" t="s">
        <v>142</v>
      </c>
      <c r="L200" s="784"/>
      <c r="P200" s="782"/>
      <c r="Q200" s="782"/>
      <c r="R200" s="782"/>
      <c r="S200" s="782"/>
      <c r="T200" s="782"/>
      <c r="U200" s="782"/>
      <c r="V200" s="782"/>
      <c r="W200" s="782"/>
      <c r="X200" s="782"/>
    </row>
    <row r="201" spans="2:24" s="781" customFormat="1" ht="13" x14ac:dyDescent="0.3">
      <c r="B201" s="781" t="s">
        <v>143</v>
      </c>
      <c r="L201" s="784"/>
      <c r="P201" s="782"/>
      <c r="Q201" s="782"/>
      <c r="R201" s="782"/>
      <c r="S201" s="782"/>
      <c r="T201" s="782"/>
      <c r="U201" s="782"/>
      <c r="V201" s="782"/>
      <c r="W201" s="782"/>
      <c r="X201" s="782"/>
    </row>
    <row r="202" spans="2:24" s="781" customFormat="1" ht="13" x14ac:dyDescent="0.3">
      <c r="B202" s="781" t="s">
        <v>144</v>
      </c>
      <c r="L202" s="784"/>
      <c r="P202" s="782"/>
      <c r="Q202" s="782"/>
      <c r="R202" s="782"/>
      <c r="S202" s="782"/>
      <c r="T202" s="782"/>
      <c r="U202" s="782"/>
      <c r="V202" s="782"/>
      <c r="W202" s="782"/>
      <c r="X202" s="782"/>
    </row>
    <row r="203" spans="2:24" s="781" customFormat="1" ht="13" x14ac:dyDescent="0.3">
      <c r="B203" s="781" t="s">
        <v>145</v>
      </c>
      <c r="L203" s="784"/>
      <c r="P203" s="782"/>
      <c r="Q203" s="782"/>
      <c r="R203" s="782"/>
      <c r="S203" s="782"/>
      <c r="T203" s="782"/>
      <c r="U203" s="782"/>
      <c r="V203" s="782"/>
      <c r="W203" s="782"/>
      <c r="X203" s="782"/>
    </row>
    <row r="204" spans="2:24" s="781" customFormat="1" ht="13" x14ac:dyDescent="0.3">
      <c r="B204" s="781" t="s">
        <v>146</v>
      </c>
      <c r="L204" s="784"/>
      <c r="P204" s="782"/>
      <c r="Q204" s="782"/>
      <c r="R204" s="782"/>
      <c r="S204" s="782"/>
      <c r="T204" s="782"/>
      <c r="U204" s="782"/>
      <c r="V204" s="782"/>
      <c r="W204" s="782"/>
      <c r="X204" s="782"/>
    </row>
    <row r="205" spans="2:24" s="781" customFormat="1" ht="13" x14ac:dyDescent="0.3">
      <c r="B205" s="781" t="s">
        <v>147</v>
      </c>
      <c r="L205" s="784"/>
      <c r="P205" s="782"/>
      <c r="Q205" s="782"/>
      <c r="R205" s="782"/>
      <c r="S205" s="782"/>
      <c r="T205" s="782"/>
      <c r="U205" s="782"/>
      <c r="V205" s="782"/>
      <c r="W205" s="782"/>
      <c r="X205" s="782"/>
    </row>
    <row r="206" spans="2:24" s="781" customFormat="1" ht="13" x14ac:dyDescent="0.3">
      <c r="B206" s="781" t="s">
        <v>148</v>
      </c>
      <c r="L206" s="784"/>
      <c r="P206" s="782"/>
      <c r="Q206" s="782"/>
      <c r="R206" s="782"/>
      <c r="S206" s="782"/>
      <c r="T206" s="782"/>
      <c r="U206" s="782"/>
      <c r="V206" s="782"/>
      <c r="W206" s="782"/>
      <c r="X206" s="782"/>
    </row>
    <row r="207" spans="2:24" s="781" customFormat="1" ht="13" x14ac:dyDescent="0.3">
      <c r="B207" s="781" t="s">
        <v>149</v>
      </c>
      <c r="L207" s="784"/>
      <c r="P207" s="782"/>
      <c r="Q207" s="782"/>
      <c r="R207" s="782"/>
      <c r="S207" s="782"/>
      <c r="T207" s="782"/>
      <c r="U207" s="782"/>
      <c r="V207" s="782"/>
      <c r="W207" s="782"/>
      <c r="X207" s="782"/>
    </row>
    <row r="208" spans="2:24" s="781" customFormat="1" ht="13" x14ac:dyDescent="0.3">
      <c r="B208" s="781" t="s">
        <v>150</v>
      </c>
      <c r="L208" s="784"/>
      <c r="P208" s="782"/>
      <c r="Q208" s="782"/>
      <c r="R208" s="782"/>
      <c r="S208" s="782"/>
      <c r="T208" s="782"/>
      <c r="U208" s="782"/>
      <c r="V208" s="782"/>
      <c r="W208" s="782"/>
      <c r="X208" s="782"/>
    </row>
    <row r="209" spans="2:24" s="781" customFormat="1" ht="13" x14ac:dyDescent="0.3">
      <c r="B209" s="781" t="s">
        <v>151</v>
      </c>
      <c r="L209" s="784"/>
      <c r="P209" s="782"/>
      <c r="Q209" s="782"/>
      <c r="R209" s="782"/>
      <c r="S209" s="782"/>
      <c r="T209" s="782"/>
      <c r="U209" s="782"/>
      <c r="V209" s="782"/>
      <c r="W209" s="782"/>
      <c r="X209" s="782"/>
    </row>
    <row r="210" spans="2:24" s="781" customFormat="1" ht="13" x14ac:dyDescent="0.3">
      <c r="B210" s="781" t="s">
        <v>152</v>
      </c>
      <c r="L210" s="784"/>
      <c r="P210" s="782"/>
      <c r="Q210" s="782"/>
      <c r="R210" s="782"/>
      <c r="S210" s="782"/>
      <c r="T210" s="782"/>
      <c r="U210" s="782"/>
      <c r="V210" s="782"/>
      <c r="W210" s="782"/>
      <c r="X210" s="782"/>
    </row>
    <row r="211" spans="2:24" s="781" customFormat="1" ht="13" x14ac:dyDescent="0.3">
      <c r="B211" s="781" t="s">
        <v>153</v>
      </c>
      <c r="L211" s="784"/>
      <c r="P211" s="782"/>
      <c r="Q211" s="782"/>
      <c r="R211" s="782"/>
      <c r="S211" s="782"/>
      <c r="T211" s="782"/>
      <c r="U211" s="782"/>
      <c r="V211" s="782"/>
      <c r="W211" s="782"/>
      <c r="X211" s="782"/>
    </row>
    <row r="212" spans="2:24" s="781" customFormat="1" ht="13" x14ac:dyDescent="0.3">
      <c r="B212" s="781" t="s">
        <v>154</v>
      </c>
      <c r="L212" s="784"/>
      <c r="P212" s="782"/>
      <c r="Q212" s="782"/>
      <c r="R212" s="782"/>
      <c r="S212" s="782"/>
      <c r="T212" s="782"/>
      <c r="U212" s="782"/>
      <c r="V212" s="782"/>
      <c r="W212" s="782"/>
      <c r="X212" s="782"/>
    </row>
    <row r="213" spans="2:24" s="781" customFormat="1" ht="13" x14ac:dyDescent="0.3">
      <c r="B213" s="781" t="s">
        <v>155</v>
      </c>
      <c r="L213" s="784"/>
      <c r="P213" s="782"/>
      <c r="Q213" s="782"/>
      <c r="R213" s="782"/>
      <c r="S213" s="782"/>
      <c r="T213" s="782"/>
      <c r="U213" s="782"/>
      <c r="V213" s="782"/>
      <c r="W213" s="782"/>
      <c r="X213" s="782"/>
    </row>
    <row r="214" spans="2:24" s="781" customFormat="1" ht="13" x14ac:dyDescent="0.3">
      <c r="B214" s="781" t="s">
        <v>156</v>
      </c>
      <c r="L214" s="784"/>
      <c r="P214" s="782"/>
      <c r="Q214" s="782"/>
      <c r="R214" s="782"/>
      <c r="S214" s="782"/>
      <c r="T214" s="782"/>
      <c r="U214" s="782"/>
      <c r="V214" s="782"/>
      <c r="W214" s="782"/>
      <c r="X214" s="782"/>
    </row>
    <row r="215" spans="2:24" s="781" customFormat="1" ht="13" x14ac:dyDescent="0.3">
      <c r="B215" s="781" t="s">
        <v>157</v>
      </c>
      <c r="L215" s="784"/>
      <c r="P215" s="782"/>
      <c r="Q215" s="782"/>
      <c r="R215" s="782"/>
      <c r="S215" s="782"/>
      <c r="T215" s="782"/>
      <c r="U215" s="782"/>
      <c r="V215" s="782"/>
      <c r="W215" s="782"/>
      <c r="X215" s="782"/>
    </row>
    <row r="216" spans="2:24" s="781" customFormat="1" ht="13" x14ac:dyDescent="0.3">
      <c r="B216" s="781" t="s">
        <v>158</v>
      </c>
      <c r="L216" s="784"/>
      <c r="P216" s="782"/>
      <c r="Q216" s="782"/>
      <c r="R216" s="782"/>
      <c r="S216" s="782"/>
      <c r="T216" s="782"/>
      <c r="U216" s="782"/>
      <c r="V216" s="782"/>
      <c r="W216" s="782"/>
      <c r="X216" s="782"/>
    </row>
    <row r="217" spans="2:24" s="781" customFormat="1" ht="13" x14ac:dyDescent="0.3">
      <c r="B217" s="781" t="s">
        <v>159</v>
      </c>
      <c r="L217" s="784"/>
      <c r="P217" s="782"/>
      <c r="Q217" s="782"/>
      <c r="R217" s="782"/>
      <c r="S217" s="782"/>
      <c r="T217" s="782"/>
      <c r="U217" s="782"/>
      <c r="V217" s="782"/>
      <c r="W217" s="782"/>
      <c r="X217" s="782"/>
    </row>
    <row r="218" spans="2:24" s="781" customFormat="1" ht="13" x14ac:dyDescent="0.3">
      <c r="B218" s="781" t="s">
        <v>160</v>
      </c>
      <c r="L218" s="784"/>
      <c r="P218" s="782"/>
      <c r="Q218" s="782"/>
      <c r="R218" s="782"/>
      <c r="S218" s="782"/>
      <c r="T218" s="782"/>
      <c r="U218" s="782"/>
      <c r="V218" s="782"/>
      <c r="W218" s="782"/>
      <c r="X218" s="782"/>
    </row>
    <row r="219" spans="2:24" s="781" customFormat="1" ht="13" x14ac:dyDescent="0.3">
      <c r="B219" s="781" t="s">
        <v>161</v>
      </c>
      <c r="L219" s="784"/>
      <c r="P219" s="782"/>
      <c r="Q219" s="782"/>
      <c r="R219" s="782"/>
      <c r="S219" s="782"/>
      <c r="T219" s="782"/>
      <c r="U219" s="782"/>
      <c r="V219" s="782"/>
      <c r="W219" s="782"/>
      <c r="X219" s="782"/>
    </row>
    <row r="220" spans="2:24" s="781" customFormat="1" ht="13" x14ac:dyDescent="0.3">
      <c r="B220" s="781" t="s">
        <v>162</v>
      </c>
      <c r="L220" s="784"/>
      <c r="P220" s="782"/>
      <c r="Q220" s="782"/>
      <c r="R220" s="782"/>
      <c r="S220" s="782"/>
      <c r="T220" s="782"/>
      <c r="U220" s="782"/>
      <c r="V220" s="782"/>
      <c r="W220" s="782"/>
      <c r="X220" s="782"/>
    </row>
    <row r="221" spans="2:24" s="781" customFormat="1" ht="13" x14ac:dyDescent="0.3">
      <c r="B221" s="781" t="s">
        <v>163</v>
      </c>
      <c r="L221" s="784"/>
      <c r="P221" s="782"/>
      <c r="Q221" s="782"/>
      <c r="R221" s="782"/>
      <c r="S221" s="782"/>
      <c r="T221" s="782"/>
      <c r="U221" s="782"/>
      <c r="V221" s="782"/>
      <c r="W221" s="782"/>
      <c r="X221" s="782"/>
    </row>
    <row r="222" spans="2:24" s="781" customFormat="1" ht="13" x14ac:dyDescent="0.3">
      <c r="B222" s="781" t="s">
        <v>164</v>
      </c>
      <c r="L222" s="784"/>
      <c r="P222" s="782"/>
      <c r="Q222" s="782"/>
      <c r="R222" s="782"/>
      <c r="S222" s="782"/>
      <c r="T222" s="782"/>
      <c r="U222" s="782"/>
      <c r="V222" s="782"/>
      <c r="W222" s="782"/>
      <c r="X222" s="782"/>
    </row>
    <row r="223" spans="2:24" s="781" customFormat="1" ht="13" x14ac:dyDescent="0.3">
      <c r="B223" s="781" t="s">
        <v>165</v>
      </c>
      <c r="L223" s="784"/>
      <c r="P223" s="782"/>
      <c r="Q223" s="782"/>
      <c r="R223" s="782"/>
      <c r="S223" s="782"/>
      <c r="T223" s="782"/>
      <c r="U223" s="782"/>
      <c r="V223" s="782"/>
      <c r="W223" s="782"/>
      <c r="X223" s="782"/>
    </row>
    <row r="224" spans="2:24" s="781" customFormat="1" ht="13" x14ac:dyDescent="0.3">
      <c r="B224" s="781" t="s">
        <v>166</v>
      </c>
      <c r="L224" s="784"/>
      <c r="P224" s="782"/>
      <c r="Q224" s="782"/>
      <c r="R224" s="782"/>
      <c r="S224" s="782"/>
      <c r="T224" s="782"/>
      <c r="U224" s="782"/>
      <c r="V224" s="782"/>
      <c r="W224" s="782"/>
      <c r="X224" s="782"/>
    </row>
    <row r="225" spans="2:24" s="781" customFormat="1" ht="13" x14ac:dyDescent="0.3">
      <c r="B225" s="781" t="s">
        <v>167</v>
      </c>
      <c r="L225" s="784"/>
      <c r="P225" s="782"/>
      <c r="Q225" s="782"/>
      <c r="R225" s="782"/>
      <c r="S225" s="782"/>
      <c r="T225" s="782"/>
      <c r="U225" s="782"/>
      <c r="V225" s="782"/>
      <c r="W225" s="782"/>
      <c r="X225" s="782"/>
    </row>
    <row r="226" spans="2:24" s="781" customFormat="1" ht="13" x14ac:dyDescent="0.3">
      <c r="B226" s="781" t="s">
        <v>168</v>
      </c>
      <c r="L226" s="784"/>
      <c r="P226" s="782"/>
      <c r="Q226" s="782"/>
      <c r="R226" s="782"/>
      <c r="S226" s="782"/>
      <c r="T226" s="782"/>
      <c r="U226" s="782"/>
      <c r="V226" s="782"/>
      <c r="W226" s="782"/>
      <c r="X226" s="782"/>
    </row>
    <row r="227" spans="2:24" s="781" customFormat="1" ht="13" x14ac:dyDescent="0.3">
      <c r="B227" s="781" t="s">
        <v>169</v>
      </c>
      <c r="L227" s="784"/>
      <c r="P227" s="782"/>
      <c r="Q227" s="782"/>
      <c r="R227" s="782"/>
      <c r="S227" s="782"/>
      <c r="T227" s="782"/>
      <c r="U227" s="782"/>
      <c r="V227" s="782"/>
      <c r="W227" s="782"/>
      <c r="X227" s="782"/>
    </row>
    <row r="228" spans="2:24" s="781" customFormat="1" ht="13" x14ac:dyDescent="0.3">
      <c r="B228" s="781" t="s">
        <v>170</v>
      </c>
      <c r="L228" s="784"/>
      <c r="P228" s="782"/>
      <c r="Q228" s="782"/>
      <c r="R228" s="782"/>
      <c r="S228" s="782"/>
      <c r="T228" s="782"/>
      <c r="U228" s="782"/>
      <c r="V228" s="782"/>
      <c r="W228" s="782"/>
      <c r="X228" s="782"/>
    </row>
    <row r="229" spans="2:24" s="781" customFormat="1" ht="13" x14ac:dyDescent="0.3">
      <c r="B229" s="781" t="s">
        <v>171</v>
      </c>
      <c r="L229" s="784"/>
      <c r="P229" s="782"/>
      <c r="Q229" s="782"/>
      <c r="R229" s="782"/>
      <c r="S229" s="782"/>
      <c r="T229" s="782"/>
      <c r="U229" s="782"/>
      <c r="V229" s="782"/>
      <c r="W229" s="782"/>
      <c r="X229" s="782"/>
    </row>
    <row r="230" spans="2:24" s="781" customFormat="1" ht="13" x14ac:dyDescent="0.3">
      <c r="B230" s="781" t="s">
        <v>172</v>
      </c>
      <c r="L230" s="784"/>
      <c r="P230" s="782"/>
      <c r="Q230" s="782"/>
      <c r="R230" s="782"/>
      <c r="S230" s="782"/>
      <c r="T230" s="782"/>
      <c r="U230" s="782"/>
      <c r="V230" s="782"/>
      <c r="W230" s="782"/>
      <c r="X230" s="782"/>
    </row>
    <row r="231" spans="2:24" s="781" customFormat="1" ht="13" x14ac:dyDescent="0.3">
      <c r="B231" s="781" t="s">
        <v>173</v>
      </c>
      <c r="L231" s="784"/>
      <c r="P231" s="782"/>
      <c r="Q231" s="782"/>
      <c r="R231" s="782"/>
      <c r="S231" s="782"/>
      <c r="T231" s="782"/>
      <c r="U231" s="782"/>
      <c r="V231" s="782"/>
      <c r="W231" s="782"/>
      <c r="X231" s="782"/>
    </row>
    <row r="232" spans="2:24" s="781" customFormat="1" ht="13" x14ac:dyDescent="0.3">
      <c r="B232" s="781" t="s">
        <v>174</v>
      </c>
      <c r="L232" s="784"/>
      <c r="P232" s="782"/>
      <c r="Q232" s="782"/>
      <c r="R232" s="782"/>
      <c r="S232" s="782"/>
      <c r="T232" s="782"/>
      <c r="U232" s="782"/>
      <c r="V232" s="782"/>
      <c r="W232" s="782"/>
      <c r="X232" s="782"/>
    </row>
    <row r="233" spans="2:24" s="781" customFormat="1" ht="13" x14ac:dyDescent="0.3">
      <c r="B233" s="781" t="s">
        <v>175</v>
      </c>
      <c r="L233" s="784"/>
      <c r="P233" s="782"/>
      <c r="Q233" s="782"/>
      <c r="R233" s="782"/>
      <c r="S233" s="782"/>
      <c r="T233" s="782"/>
      <c r="U233" s="782"/>
      <c r="V233" s="782"/>
      <c r="W233" s="782"/>
      <c r="X233" s="782"/>
    </row>
    <row r="234" spans="2:24" s="781" customFormat="1" ht="13" x14ac:dyDescent="0.3">
      <c r="B234" s="781" t="s">
        <v>176</v>
      </c>
      <c r="L234" s="784"/>
      <c r="P234" s="782"/>
      <c r="Q234" s="782"/>
      <c r="R234" s="782"/>
      <c r="S234" s="782"/>
      <c r="T234" s="782"/>
      <c r="U234" s="782"/>
      <c r="V234" s="782"/>
      <c r="W234" s="782"/>
      <c r="X234" s="782"/>
    </row>
    <row r="235" spans="2:24" s="781" customFormat="1" ht="13" x14ac:dyDescent="0.3">
      <c r="B235" s="781" t="s">
        <v>177</v>
      </c>
      <c r="L235" s="784"/>
      <c r="P235" s="782"/>
      <c r="Q235" s="782"/>
      <c r="R235" s="782"/>
      <c r="S235" s="782"/>
      <c r="T235" s="782"/>
      <c r="U235" s="782"/>
      <c r="V235" s="782"/>
      <c r="W235" s="782"/>
      <c r="X235" s="782"/>
    </row>
    <row r="236" spans="2:24" s="781" customFormat="1" ht="13" x14ac:dyDescent="0.3">
      <c r="B236" s="781" t="s">
        <v>178</v>
      </c>
      <c r="L236" s="784"/>
      <c r="P236" s="782"/>
      <c r="Q236" s="782"/>
      <c r="R236" s="782"/>
      <c r="S236" s="782"/>
      <c r="T236" s="782"/>
      <c r="U236" s="782"/>
      <c r="V236" s="782"/>
      <c r="W236" s="782"/>
      <c r="X236" s="782"/>
    </row>
    <row r="237" spans="2:24" s="781" customFormat="1" ht="13" x14ac:dyDescent="0.3">
      <c r="B237" s="781" t="s">
        <v>179</v>
      </c>
      <c r="L237" s="784"/>
      <c r="P237" s="782"/>
      <c r="Q237" s="782"/>
      <c r="R237" s="782"/>
      <c r="S237" s="782"/>
      <c r="T237" s="782"/>
      <c r="U237" s="782"/>
      <c r="V237" s="782"/>
      <c r="W237" s="782"/>
      <c r="X237" s="782"/>
    </row>
    <row r="238" spans="2:24" s="781" customFormat="1" ht="13" x14ac:dyDescent="0.3">
      <c r="B238" s="781" t="s">
        <v>180</v>
      </c>
      <c r="L238" s="784"/>
      <c r="P238" s="782"/>
      <c r="Q238" s="782"/>
      <c r="R238" s="782"/>
      <c r="S238" s="782"/>
      <c r="T238" s="782"/>
      <c r="U238" s="782"/>
      <c r="V238" s="782"/>
      <c r="W238" s="782"/>
      <c r="X238" s="782"/>
    </row>
    <row r="239" spans="2:24" s="781" customFormat="1" ht="13" x14ac:dyDescent="0.3">
      <c r="B239" s="781" t="s">
        <v>181</v>
      </c>
      <c r="L239" s="784"/>
      <c r="P239" s="782"/>
      <c r="Q239" s="782"/>
      <c r="R239" s="782"/>
      <c r="S239" s="782"/>
      <c r="T239" s="782"/>
      <c r="U239" s="782"/>
      <c r="V239" s="782"/>
      <c r="W239" s="782"/>
      <c r="X239" s="782"/>
    </row>
    <row r="240" spans="2:24" s="781" customFormat="1" ht="13" x14ac:dyDescent="0.3">
      <c r="B240" s="781" t="s">
        <v>182</v>
      </c>
      <c r="L240" s="784"/>
      <c r="P240" s="782"/>
      <c r="Q240" s="782"/>
      <c r="R240" s="782"/>
      <c r="S240" s="782"/>
      <c r="T240" s="782"/>
      <c r="U240" s="782"/>
      <c r="V240" s="782"/>
      <c r="W240" s="782"/>
      <c r="X240" s="782"/>
    </row>
    <row r="241" spans="2:24" s="781" customFormat="1" ht="13" x14ac:dyDescent="0.3">
      <c r="B241" s="781" t="s">
        <v>184</v>
      </c>
      <c r="L241" s="784"/>
      <c r="P241" s="782"/>
      <c r="Q241" s="782"/>
      <c r="R241" s="782"/>
      <c r="S241" s="782"/>
      <c r="T241" s="782"/>
      <c r="U241" s="782"/>
      <c r="V241" s="782"/>
      <c r="W241" s="782"/>
      <c r="X241" s="782"/>
    </row>
    <row r="242" spans="2:24" s="781" customFormat="1" ht="13" x14ac:dyDescent="0.3">
      <c r="B242" s="781" t="s">
        <v>185</v>
      </c>
      <c r="L242" s="784"/>
      <c r="P242" s="782"/>
      <c r="Q242" s="782"/>
      <c r="R242" s="782"/>
      <c r="S242" s="782"/>
      <c r="T242" s="782"/>
      <c r="U242" s="782"/>
      <c r="V242" s="782"/>
      <c r="W242" s="782"/>
      <c r="X242" s="782"/>
    </row>
    <row r="243" spans="2:24" s="781" customFormat="1" ht="13" x14ac:dyDescent="0.3">
      <c r="B243" s="781" t="s">
        <v>186</v>
      </c>
      <c r="L243" s="784"/>
      <c r="P243" s="782"/>
      <c r="Q243" s="782"/>
      <c r="R243" s="782"/>
      <c r="S243" s="782"/>
      <c r="T243" s="782"/>
      <c r="U243" s="782"/>
      <c r="V243" s="782"/>
      <c r="W243" s="782"/>
      <c r="X243" s="782"/>
    </row>
    <row r="244" spans="2:24" s="781" customFormat="1" ht="13" x14ac:dyDescent="0.3">
      <c r="B244" s="781" t="s">
        <v>187</v>
      </c>
      <c r="L244" s="784"/>
      <c r="P244" s="782"/>
      <c r="Q244" s="782"/>
      <c r="R244" s="782"/>
      <c r="S244" s="782"/>
      <c r="T244" s="782"/>
      <c r="U244" s="782"/>
      <c r="V244" s="782"/>
      <c r="W244" s="782"/>
      <c r="X244" s="782"/>
    </row>
    <row r="245" spans="2:24" s="781" customFormat="1" ht="13" x14ac:dyDescent="0.3">
      <c r="B245" s="781" t="s">
        <v>188</v>
      </c>
      <c r="L245" s="784"/>
      <c r="P245" s="782"/>
      <c r="Q245" s="782"/>
      <c r="R245" s="782"/>
      <c r="S245" s="782"/>
      <c r="T245" s="782"/>
      <c r="U245" s="782"/>
      <c r="V245" s="782"/>
      <c r="W245" s="782"/>
      <c r="X245" s="782"/>
    </row>
    <row r="246" spans="2:24" s="781" customFormat="1" ht="13" x14ac:dyDescent="0.3">
      <c r="B246" s="781" t="s">
        <v>189</v>
      </c>
      <c r="L246" s="784"/>
      <c r="P246" s="782"/>
      <c r="Q246" s="782"/>
      <c r="R246" s="782"/>
      <c r="S246" s="782"/>
      <c r="T246" s="782"/>
      <c r="U246" s="782"/>
      <c r="V246" s="782"/>
      <c r="W246" s="782"/>
      <c r="X246" s="782"/>
    </row>
    <row r="247" spans="2:24" s="781" customFormat="1" ht="13" x14ac:dyDescent="0.3">
      <c r="B247" s="781" t="s">
        <v>190</v>
      </c>
      <c r="L247" s="784"/>
      <c r="P247" s="782"/>
      <c r="Q247" s="782"/>
      <c r="R247" s="782"/>
      <c r="S247" s="782"/>
      <c r="T247" s="782"/>
      <c r="U247" s="782"/>
      <c r="V247" s="782"/>
      <c r="W247" s="782"/>
      <c r="X247" s="782"/>
    </row>
    <row r="248" spans="2:24" s="781" customFormat="1" ht="13" x14ac:dyDescent="0.3">
      <c r="B248" s="781" t="s">
        <v>191</v>
      </c>
      <c r="L248" s="784"/>
      <c r="P248" s="782"/>
      <c r="Q248" s="782"/>
      <c r="R248" s="782"/>
      <c r="S248" s="782"/>
      <c r="T248" s="782"/>
      <c r="U248" s="782"/>
      <c r="V248" s="782"/>
      <c r="W248" s="782"/>
      <c r="X248" s="782"/>
    </row>
    <row r="249" spans="2:24" s="781" customFormat="1" ht="13" x14ac:dyDescent="0.3">
      <c r="B249" s="781" t="s">
        <v>192</v>
      </c>
      <c r="L249" s="784"/>
      <c r="P249" s="782"/>
      <c r="Q249" s="782"/>
      <c r="R249" s="782"/>
      <c r="S249" s="782"/>
      <c r="T249" s="782"/>
      <c r="U249" s="782"/>
      <c r="V249" s="782"/>
      <c r="W249" s="782"/>
      <c r="X249" s="782"/>
    </row>
    <row r="250" spans="2:24" s="781" customFormat="1" ht="13" x14ac:dyDescent="0.3">
      <c r="B250" s="781" t="s">
        <v>193</v>
      </c>
      <c r="L250" s="784"/>
      <c r="P250" s="782"/>
      <c r="Q250" s="782"/>
      <c r="R250" s="782"/>
      <c r="S250" s="782"/>
      <c r="T250" s="782"/>
      <c r="U250" s="782"/>
      <c r="V250" s="782"/>
      <c r="W250" s="782"/>
      <c r="X250" s="782"/>
    </row>
    <row r="251" spans="2:24" s="781" customFormat="1" ht="13" x14ac:dyDescent="0.3">
      <c r="B251" s="781" t="s">
        <v>194</v>
      </c>
      <c r="L251" s="784"/>
      <c r="P251" s="782"/>
      <c r="Q251" s="782"/>
      <c r="R251" s="782"/>
      <c r="S251" s="782"/>
      <c r="T251" s="782"/>
      <c r="U251" s="782"/>
      <c r="V251" s="782"/>
      <c r="W251" s="782"/>
      <c r="X251" s="782"/>
    </row>
    <row r="252" spans="2:24" s="781" customFormat="1" ht="13" x14ac:dyDescent="0.3">
      <c r="B252" s="781" t="s">
        <v>195</v>
      </c>
      <c r="L252" s="784"/>
      <c r="P252" s="782"/>
      <c r="Q252" s="782"/>
      <c r="R252" s="782"/>
      <c r="S252" s="782"/>
      <c r="T252" s="782"/>
      <c r="U252" s="782"/>
      <c r="V252" s="782"/>
      <c r="W252" s="782"/>
      <c r="X252" s="782"/>
    </row>
    <row r="253" spans="2:24" s="781" customFormat="1" ht="13" x14ac:dyDescent="0.3">
      <c r="B253" s="781" t="s">
        <v>196</v>
      </c>
      <c r="L253" s="784"/>
      <c r="P253" s="782"/>
      <c r="Q253" s="782"/>
      <c r="R253" s="782"/>
      <c r="S253" s="782"/>
      <c r="T253" s="782"/>
      <c r="U253" s="782"/>
      <c r="V253" s="782"/>
      <c r="W253" s="782"/>
      <c r="X253" s="782"/>
    </row>
    <row r="254" spans="2:24" s="781" customFormat="1" ht="13" x14ac:dyDescent="0.3">
      <c r="B254" s="781" t="s">
        <v>197</v>
      </c>
      <c r="L254" s="784"/>
      <c r="P254" s="782"/>
      <c r="Q254" s="782"/>
      <c r="R254" s="782"/>
      <c r="S254" s="782"/>
      <c r="T254" s="782"/>
      <c r="U254" s="782"/>
      <c r="V254" s="782"/>
      <c r="W254" s="782"/>
      <c r="X254" s="782"/>
    </row>
    <row r="255" spans="2:24" s="781" customFormat="1" ht="13" x14ac:dyDescent="0.3">
      <c r="B255" s="781" t="s">
        <v>198</v>
      </c>
      <c r="L255" s="784"/>
      <c r="P255" s="782"/>
      <c r="Q255" s="782"/>
      <c r="R255" s="782"/>
      <c r="S255" s="782"/>
      <c r="T255" s="782"/>
      <c r="U255" s="782"/>
      <c r="V255" s="782"/>
      <c r="W255" s="782"/>
      <c r="X255" s="782"/>
    </row>
    <row r="256" spans="2:24" s="781" customFormat="1" ht="13" x14ac:dyDescent="0.3">
      <c r="B256" s="781" t="s">
        <v>199</v>
      </c>
      <c r="L256" s="784"/>
      <c r="P256" s="782"/>
      <c r="Q256" s="782"/>
      <c r="R256" s="782"/>
      <c r="S256" s="782"/>
      <c r="T256" s="782"/>
      <c r="U256" s="782"/>
      <c r="V256" s="782"/>
      <c r="W256" s="782"/>
      <c r="X256" s="782"/>
    </row>
    <row r="257" spans="2:24" s="781" customFormat="1" ht="13" x14ac:dyDescent="0.3">
      <c r="B257" s="781" t="s">
        <v>200</v>
      </c>
      <c r="L257" s="784"/>
      <c r="P257" s="782"/>
      <c r="Q257" s="782"/>
      <c r="R257" s="782"/>
      <c r="S257" s="782"/>
      <c r="T257" s="782"/>
      <c r="U257" s="782"/>
      <c r="V257" s="782"/>
      <c r="W257" s="782"/>
      <c r="X257" s="782"/>
    </row>
    <row r="258" spans="2:24" s="781" customFormat="1" ht="13" x14ac:dyDescent="0.3">
      <c r="B258" s="781" t="s">
        <v>201</v>
      </c>
      <c r="L258" s="784"/>
      <c r="P258" s="782"/>
      <c r="Q258" s="782"/>
      <c r="R258" s="782"/>
      <c r="S258" s="782"/>
      <c r="T258" s="782"/>
      <c r="U258" s="782"/>
      <c r="V258" s="782"/>
      <c r="W258" s="782"/>
      <c r="X258" s="782"/>
    </row>
    <row r="259" spans="2:24" s="781" customFormat="1" ht="13" x14ac:dyDescent="0.3">
      <c r="B259" s="781" t="s">
        <v>202</v>
      </c>
      <c r="L259" s="784"/>
      <c r="P259" s="782"/>
      <c r="Q259" s="782"/>
      <c r="R259" s="782"/>
      <c r="S259" s="782"/>
      <c r="T259" s="782"/>
      <c r="U259" s="782"/>
      <c r="V259" s="782"/>
      <c r="W259" s="782"/>
      <c r="X259" s="782"/>
    </row>
    <row r="260" spans="2:24" s="781" customFormat="1" ht="13" x14ac:dyDescent="0.3">
      <c r="B260" s="781" t="s">
        <v>203</v>
      </c>
      <c r="L260" s="784"/>
      <c r="P260" s="782"/>
      <c r="Q260" s="782"/>
      <c r="R260" s="782"/>
      <c r="S260" s="782"/>
      <c r="T260" s="782"/>
      <c r="U260" s="782"/>
      <c r="V260" s="782"/>
      <c r="W260" s="782"/>
      <c r="X260" s="782"/>
    </row>
    <row r="261" spans="2:24" s="781" customFormat="1" ht="13" x14ac:dyDescent="0.3">
      <c r="B261" s="781" t="s">
        <v>204</v>
      </c>
      <c r="L261" s="784"/>
      <c r="P261" s="782"/>
      <c r="Q261" s="782"/>
      <c r="R261" s="782"/>
      <c r="S261" s="782"/>
      <c r="T261" s="782"/>
      <c r="U261" s="782"/>
      <c r="V261" s="782"/>
      <c r="W261" s="782"/>
      <c r="X261" s="782"/>
    </row>
    <row r="262" spans="2:24" s="781" customFormat="1" ht="13" x14ac:dyDescent="0.3">
      <c r="B262" s="781" t="s">
        <v>205</v>
      </c>
      <c r="L262" s="784"/>
      <c r="P262" s="782"/>
      <c r="Q262" s="782"/>
      <c r="R262" s="782"/>
      <c r="S262" s="782"/>
      <c r="T262" s="782"/>
      <c r="U262" s="782"/>
      <c r="V262" s="782"/>
      <c r="W262" s="782"/>
      <c r="X262" s="782"/>
    </row>
    <row r="263" spans="2:24" s="781" customFormat="1" ht="13" x14ac:dyDescent="0.3">
      <c r="B263" s="781" t="s">
        <v>206</v>
      </c>
      <c r="L263" s="784"/>
      <c r="P263" s="782"/>
      <c r="Q263" s="782"/>
      <c r="R263" s="782"/>
      <c r="S263" s="782"/>
      <c r="T263" s="782"/>
      <c r="U263" s="782"/>
      <c r="V263" s="782"/>
      <c r="W263" s="782"/>
      <c r="X263" s="782"/>
    </row>
    <row r="264" spans="2:24" s="781" customFormat="1" ht="13" x14ac:dyDescent="0.3">
      <c r="B264" s="781" t="s">
        <v>207</v>
      </c>
      <c r="L264" s="784"/>
      <c r="P264" s="782"/>
      <c r="Q264" s="782"/>
      <c r="R264" s="782"/>
      <c r="S264" s="782"/>
      <c r="T264" s="782"/>
      <c r="U264" s="782"/>
      <c r="V264" s="782"/>
      <c r="W264" s="782"/>
      <c r="X264" s="782"/>
    </row>
    <row r="265" spans="2:24" s="781" customFormat="1" ht="13" x14ac:dyDescent="0.3">
      <c r="B265" s="781" t="s">
        <v>208</v>
      </c>
      <c r="L265" s="784"/>
      <c r="P265" s="782"/>
      <c r="Q265" s="782"/>
      <c r="R265" s="782"/>
      <c r="S265" s="782"/>
      <c r="T265" s="782"/>
      <c r="U265" s="782"/>
      <c r="V265" s="782"/>
      <c r="W265" s="782"/>
      <c r="X265" s="782"/>
    </row>
    <row r="266" spans="2:24" s="781" customFormat="1" ht="13" x14ac:dyDescent="0.3">
      <c r="B266" s="781" t="s">
        <v>209</v>
      </c>
      <c r="L266" s="784"/>
      <c r="P266" s="782"/>
      <c r="Q266" s="782"/>
      <c r="R266" s="782"/>
      <c r="S266" s="782"/>
      <c r="T266" s="782"/>
      <c r="U266" s="782"/>
      <c r="V266" s="782"/>
      <c r="W266" s="782"/>
      <c r="X266" s="782"/>
    </row>
    <row r="267" spans="2:24" s="781" customFormat="1" ht="13" x14ac:dyDescent="0.3">
      <c r="B267" s="781" t="s">
        <v>210</v>
      </c>
      <c r="L267" s="784"/>
      <c r="P267" s="782"/>
      <c r="Q267" s="782"/>
      <c r="R267" s="782"/>
      <c r="S267" s="782"/>
      <c r="T267" s="782"/>
      <c r="U267" s="782"/>
      <c r="V267" s="782"/>
      <c r="W267" s="782"/>
      <c r="X267" s="782"/>
    </row>
    <row r="268" spans="2:24" s="781" customFormat="1" ht="13" x14ac:dyDescent="0.3">
      <c r="B268" s="781" t="s">
        <v>211</v>
      </c>
      <c r="L268" s="784"/>
      <c r="P268" s="782"/>
      <c r="Q268" s="782"/>
      <c r="R268" s="782"/>
      <c r="S268" s="782"/>
      <c r="T268" s="782"/>
      <c r="U268" s="782"/>
      <c r="V268" s="782"/>
      <c r="W268" s="782"/>
      <c r="X268" s="782"/>
    </row>
    <row r="269" spans="2:24" s="781" customFormat="1" ht="13" x14ac:dyDescent="0.3">
      <c r="B269" s="781" t="s">
        <v>212</v>
      </c>
      <c r="L269" s="784"/>
      <c r="P269" s="782"/>
      <c r="Q269" s="782"/>
      <c r="R269" s="782"/>
      <c r="S269" s="782"/>
      <c r="T269" s="782"/>
      <c r="U269" s="782"/>
      <c r="V269" s="782"/>
      <c r="W269" s="782"/>
      <c r="X269" s="782"/>
    </row>
    <row r="270" spans="2:24" s="781" customFormat="1" ht="13" x14ac:dyDescent="0.3">
      <c r="B270" s="781" t="s">
        <v>213</v>
      </c>
      <c r="L270" s="784"/>
      <c r="P270" s="782"/>
      <c r="Q270" s="782"/>
      <c r="R270" s="782"/>
      <c r="S270" s="782"/>
      <c r="T270" s="782"/>
      <c r="U270" s="782"/>
      <c r="V270" s="782"/>
      <c r="W270" s="782"/>
      <c r="X270" s="782"/>
    </row>
    <row r="271" spans="2:24" s="781" customFormat="1" ht="13" x14ac:dyDescent="0.3">
      <c r="B271" s="781" t="s">
        <v>214</v>
      </c>
      <c r="L271" s="784"/>
      <c r="P271" s="782"/>
      <c r="Q271" s="782"/>
      <c r="R271" s="782"/>
      <c r="S271" s="782"/>
      <c r="T271" s="782"/>
      <c r="U271" s="782"/>
      <c r="V271" s="782"/>
      <c r="W271" s="782"/>
      <c r="X271" s="782"/>
    </row>
    <row r="272" spans="2:24" s="781" customFormat="1" ht="13" x14ac:dyDescent="0.3">
      <c r="B272" s="781" t="s">
        <v>215</v>
      </c>
      <c r="L272" s="784"/>
      <c r="P272" s="782"/>
      <c r="Q272" s="782"/>
      <c r="R272" s="782"/>
      <c r="S272" s="782"/>
      <c r="T272" s="782"/>
      <c r="U272" s="782"/>
      <c r="V272" s="782"/>
      <c r="W272" s="782"/>
      <c r="X272" s="782"/>
    </row>
    <row r="273" spans="2:24" s="781" customFormat="1" ht="13" x14ac:dyDescent="0.3">
      <c r="B273" s="781" t="s">
        <v>216</v>
      </c>
      <c r="L273" s="784"/>
      <c r="P273" s="782"/>
      <c r="Q273" s="782"/>
      <c r="R273" s="782"/>
      <c r="S273" s="782"/>
      <c r="T273" s="782"/>
      <c r="U273" s="782"/>
      <c r="V273" s="782"/>
      <c r="W273" s="782"/>
      <c r="X273" s="782"/>
    </row>
    <row r="274" spans="2:24" s="781" customFormat="1" ht="13" x14ac:dyDescent="0.3">
      <c r="B274" s="781" t="s">
        <v>217</v>
      </c>
      <c r="L274" s="784"/>
      <c r="P274" s="782"/>
      <c r="Q274" s="782"/>
      <c r="R274" s="782"/>
      <c r="S274" s="782"/>
      <c r="T274" s="782"/>
      <c r="U274" s="782"/>
      <c r="V274" s="782"/>
      <c r="W274" s="782"/>
      <c r="X274" s="782"/>
    </row>
    <row r="275" spans="2:24" s="781" customFormat="1" ht="13" x14ac:dyDescent="0.3">
      <c r="B275" s="781" t="s">
        <v>218</v>
      </c>
      <c r="L275" s="784"/>
      <c r="P275" s="782"/>
      <c r="Q275" s="782"/>
      <c r="R275" s="782"/>
      <c r="S275" s="782"/>
      <c r="T275" s="782"/>
      <c r="U275" s="782"/>
      <c r="V275" s="782"/>
      <c r="W275" s="782"/>
      <c r="X275" s="782"/>
    </row>
    <row r="276" spans="2:24" s="781" customFormat="1" ht="13" x14ac:dyDescent="0.3">
      <c r="L276" s="784"/>
      <c r="P276" s="782"/>
      <c r="Q276" s="782"/>
      <c r="R276" s="782"/>
      <c r="S276" s="782"/>
      <c r="T276" s="782"/>
      <c r="U276" s="782"/>
      <c r="V276" s="782"/>
      <c r="W276" s="782"/>
      <c r="X276" s="782"/>
    </row>
    <row r="277" spans="2:24" s="781" customFormat="1" ht="13" x14ac:dyDescent="0.3">
      <c r="L277" s="784"/>
      <c r="P277" s="782"/>
      <c r="Q277" s="782"/>
      <c r="R277" s="782"/>
      <c r="S277" s="782"/>
      <c r="T277" s="782"/>
      <c r="U277" s="782"/>
      <c r="V277" s="782"/>
      <c r="W277" s="782"/>
      <c r="X277" s="782"/>
    </row>
    <row r="278" spans="2:24" s="781" customFormat="1" ht="13" x14ac:dyDescent="0.3">
      <c r="L278" s="784"/>
      <c r="P278" s="782"/>
      <c r="Q278" s="782"/>
      <c r="R278" s="782"/>
      <c r="S278" s="782"/>
      <c r="T278" s="782"/>
      <c r="U278" s="782"/>
      <c r="V278" s="782"/>
      <c r="W278" s="782"/>
      <c r="X278" s="782"/>
    </row>
    <row r="279" spans="2:24" s="781" customFormat="1" ht="13" x14ac:dyDescent="0.3">
      <c r="L279" s="784"/>
      <c r="P279" s="782"/>
      <c r="Q279" s="782"/>
      <c r="R279" s="782"/>
      <c r="S279" s="782"/>
      <c r="T279" s="782"/>
      <c r="U279" s="782"/>
      <c r="V279" s="782"/>
      <c r="W279" s="782"/>
      <c r="X279" s="782"/>
    </row>
    <row r="280" spans="2:24" s="781" customFormat="1" ht="13" x14ac:dyDescent="0.3">
      <c r="L280" s="784"/>
      <c r="P280" s="782"/>
      <c r="Q280" s="782"/>
      <c r="R280" s="782"/>
      <c r="S280" s="782"/>
      <c r="T280" s="782"/>
      <c r="U280" s="782"/>
      <c r="V280" s="782"/>
      <c r="W280" s="782"/>
      <c r="X280" s="782"/>
    </row>
    <row r="281" spans="2:24" s="781" customFormat="1" ht="13" x14ac:dyDescent="0.3">
      <c r="L281" s="784"/>
      <c r="P281" s="782"/>
      <c r="Q281" s="782"/>
      <c r="R281" s="782"/>
      <c r="S281" s="782"/>
      <c r="T281" s="782"/>
      <c r="U281" s="782"/>
      <c r="V281" s="782"/>
      <c r="W281" s="782"/>
      <c r="X281" s="782"/>
    </row>
    <row r="282" spans="2:24" s="781" customFormat="1" ht="13" x14ac:dyDescent="0.3">
      <c r="L282" s="784"/>
      <c r="P282" s="782"/>
      <c r="Q282" s="782"/>
      <c r="R282" s="782"/>
      <c r="S282" s="782"/>
      <c r="T282" s="782"/>
      <c r="U282" s="782"/>
      <c r="V282" s="782"/>
      <c r="W282" s="782"/>
      <c r="X282" s="782"/>
    </row>
    <row r="283" spans="2:24" s="781" customFormat="1" ht="13" x14ac:dyDescent="0.3">
      <c r="L283" s="784"/>
      <c r="P283" s="782"/>
      <c r="Q283" s="782"/>
      <c r="R283" s="782"/>
      <c r="S283" s="782"/>
      <c r="T283" s="782"/>
      <c r="U283" s="782"/>
      <c r="V283" s="782"/>
      <c r="W283" s="782"/>
      <c r="X283" s="782"/>
    </row>
    <row r="284" spans="2:24" s="781" customFormat="1" ht="13" x14ac:dyDescent="0.3">
      <c r="L284" s="784"/>
      <c r="P284" s="782"/>
      <c r="Q284" s="782"/>
      <c r="R284" s="782"/>
      <c r="S284" s="782"/>
      <c r="T284" s="782"/>
      <c r="U284" s="782"/>
      <c r="V284" s="782"/>
      <c r="W284" s="782"/>
      <c r="X284" s="782"/>
    </row>
    <row r="285" spans="2:24" s="781" customFormat="1" ht="13" x14ac:dyDescent="0.3">
      <c r="L285" s="784"/>
      <c r="P285" s="782"/>
      <c r="Q285" s="782"/>
      <c r="R285" s="782"/>
      <c r="S285" s="782"/>
      <c r="T285" s="782"/>
      <c r="U285" s="782"/>
      <c r="V285" s="782"/>
      <c r="W285" s="782"/>
      <c r="X285" s="782"/>
    </row>
    <row r="286" spans="2:24" s="781" customFormat="1" ht="13" x14ac:dyDescent="0.3">
      <c r="L286" s="784"/>
      <c r="P286" s="782"/>
      <c r="Q286" s="782"/>
      <c r="R286" s="782"/>
      <c r="S286" s="782"/>
      <c r="T286" s="782"/>
      <c r="U286" s="782"/>
      <c r="V286" s="782"/>
      <c r="W286" s="782"/>
      <c r="X286" s="782"/>
    </row>
    <row r="287" spans="2:24" s="781" customFormat="1" ht="13" x14ac:dyDescent="0.3">
      <c r="L287" s="784"/>
      <c r="P287" s="782"/>
      <c r="Q287" s="782"/>
      <c r="R287" s="782"/>
      <c r="S287" s="782"/>
      <c r="T287" s="782"/>
      <c r="U287" s="782"/>
      <c r="V287" s="782"/>
      <c r="W287" s="782"/>
      <c r="X287" s="782"/>
    </row>
  </sheetData>
  <sheetProtection algorithmName="SHA-512" hashValue="IczWBhX98/XbFdQAU9n0v8C+cmSawy9FDbpRYbCjxnRiT1bYz7piB02raaS3sU0wInxTJWmtLz7DfWX3fpYAaw==" saltValue="FiMInnu30/oy3D0PfiZqiA==" spinCount="100000" sheet="1" selectLockedCells="1"/>
  <protectedRanges>
    <protectedRange algorithmName="SHA-512" hashValue="nmBGaULQky4Aa9lQoB9m2o15GBsLemhTQyV1Vxu+BhAKX2gXnO2r4om3vsqi9tnOKM5vMHvs4S1Z0NlqTsi68g==" saltValue="vPMrDMg+JpAdNhHo2fFZOQ==" spinCount="100000" sqref="B103 F103:F104 C51 B18:B25 E18:E22 B47 B49:B50 C7:C8 C28:E29" name="DESCRIPTION"/>
  </protectedRanges>
  <mergeCells count="23">
    <mergeCell ref="I3:Q3"/>
    <mergeCell ref="B42:G42"/>
    <mergeCell ref="D33:G37"/>
    <mergeCell ref="B70:G70"/>
    <mergeCell ref="B69:G69"/>
    <mergeCell ref="B27:C27"/>
    <mergeCell ref="B47:G47"/>
    <mergeCell ref="B68:G68"/>
    <mergeCell ref="B60:G60"/>
    <mergeCell ref="C5:D5"/>
    <mergeCell ref="C8:D8"/>
    <mergeCell ref="C7:D7"/>
    <mergeCell ref="C6:D6"/>
    <mergeCell ref="B56:G56"/>
    <mergeCell ref="B32:C32"/>
    <mergeCell ref="E32:G32"/>
    <mergeCell ref="B1:G1"/>
    <mergeCell ref="B2:G2"/>
    <mergeCell ref="B3:G3"/>
    <mergeCell ref="B74:G74"/>
    <mergeCell ref="B75:G75"/>
    <mergeCell ref="B73:G73"/>
    <mergeCell ref="B65:G65"/>
  </mergeCells>
  <conditionalFormatting sqref="C33">
    <cfRule type="expression" dxfId="51" priority="5">
      <formula>$C$33="N/A"</formula>
    </cfRule>
  </conditionalFormatting>
  <conditionalFormatting sqref="C34">
    <cfRule type="expression" dxfId="50" priority="4">
      <formula>$C$34="N/A"</formula>
    </cfRule>
  </conditionalFormatting>
  <conditionalFormatting sqref="C35">
    <cfRule type="expression" dxfId="49" priority="3">
      <formula>$C$35="N/A"</formula>
    </cfRule>
  </conditionalFormatting>
  <dataValidations count="12">
    <dataValidation showInputMessage="1" showErrorMessage="1" sqref="C5:C6 C44 C30:C31 F30:G31 C36:C41" xr:uid="{F483C057-85FA-46D1-9D25-77E459AEDD63}"/>
    <dataValidation type="list" allowBlank="1" showInputMessage="1" showErrorMessage="1" sqref="C33" xr:uid="{5E67175D-2898-4C94-93F9-F9A1FEDF43A3}">
      <formula1>$O$30:$O$32</formula1>
    </dataValidation>
    <dataValidation type="list" showInputMessage="1" showErrorMessage="1" sqref="E30" xr:uid="{72911E9C-EBB2-4F35-84D7-90DE8AF604EF}">
      <formula1>$I$7:$I$8</formula1>
    </dataValidation>
    <dataValidation type="list" showInputMessage="1" showErrorMessage="1" sqref="C33" xr:uid="{0C51ECAA-B95F-4DFB-B48F-C81AB3437262}">
      <formula1>$O$30:$O$32</formula1>
    </dataValidation>
    <dataValidation type="list" allowBlank="1" showInputMessage="1" showErrorMessage="1" sqref="C34" xr:uid="{52828539-583B-4691-AFA1-4C883A42B5AA}">
      <formula1>$M$30:$M$32</formula1>
    </dataValidation>
    <dataValidation type="list" allowBlank="1" showInputMessage="1" showErrorMessage="1" sqref="C35" xr:uid="{1F0F7096-E437-40A8-866A-4A327B594D83}">
      <formula1>$M$34:$M$36</formula1>
    </dataValidation>
    <dataValidation type="textLength" operator="lessThanOrEqual" allowBlank="1" showInputMessage="1" showErrorMessage="1" sqref="D33:G37 B60:G60 B42:G42 B47:G47 B70:G70 B75:G75 B56:G56 B65:G65" xr:uid="{4A841932-5527-4990-B565-16440F7E6F69}">
      <formula1>1500</formula1>
    </dataValidation>
    <dataValidation type="list" showInputMessage="1" showErrorMessage="1" sqref="C7" xr:uid="{D88C520E-2278-4701-A768-7D5B18E1FE9C}">
      <formula1>$I$27:$I$29</formula1>
    </dataValidation>
    <dataValidation type="list" allowBlank="1" showInputMessage="1" showErrorMessage="1" sqref="B24" xr:uid="{270E4C9F-C232-43F7-9347-6FFC9832A764}">
      <formula1>"General Track,PSH Track"</formula1>
    </dataValidation>
    <dataValidation type="list" allowBlank="1" showInputMessage="1" showErrorMessage="1" sqref="B25" xr:uid="{65FD6A0D-911A-4EE2-8A6B-25FA075FF55C}">
      <formula1>"Yes,No"</formula1>
    </dataValidation>
    <dataValidation type="list" allowBlank="1" showInputMessage="1" showErrorMessage="1" sqref="B18:B22 E18:E22 C28:E29" xr:uid="{3FC8BB09-F5D9-4A23-A20A-D6E13BEF9805}">
      <formula1>"X,"</formula1>
    </dataValidation>
    <dataValidation type="list" showInputMessage="1" showErrorMessage="1" sqref="C8:D8" xr:uid="{73F2A060-75DD-4F8C-B90A-94A43A02C52A}">
      <formula1>$K$27:$K$34</formula1>
    </dataValidation>
  </dataValidations>
  <printOptions horizontalCentered="1"/>
  <pageMargins left="0.25" right="0.25" top="0.28999999999999998" bottom="0.3" header="0.3" footer="0.3"/>
  <pageSetup scale="82" fitToHeight="0" orientation="portrait" r:id="rId1"/>
  <headerFooter>
    <oddFooter>&amp;L&amp;"Arial Narrow,Regular"&amp;8&amp;A&amp;R&amp;"Arial Narrow,Regular"&amp;8Page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7E371-499D-4624-95D6-7D6DEE5D6E58}">
  <sheetPr codeName="Sheet2">
    <pageSetUpPr fitToPage="1"/>
  </sheetPr>
  <dimension ref="B1:AC212"/>
  <sheetViews>
    <sheetView showGridLines="0" view="pageBreakPreview" topLeftCell="A73" zoomScaleNormal="56" zoomScaleSheetLayoutView="100" workbookViewId="0">
      <selection activeCell="C19" sqref="C19"/>
    </sheetView>
    <sheetView showGridLines="0" tabSelected="1" view="pageBreakPreview" topLeftCell="A89" zoomScale="99" zoomScaleNormal="100" workbookViewId="1">
      <selection activeCell="J100" sqref="J100"/>
    </sheetView>
  </sheetViews>
  <sheetFormatPr defaultColWidth="10.453125" defaultRowHeight="14" x14ac:dyDescent="0.3"/>
  <cols>
    <col min="1" max="1" width="3.54296875" style="796" customWidth="1"/>
    <col min="2" max="2" width="6.1796875" style="841" customWidth="1"/>
    <col min="3" max="3" width="6.453125" style="796" customWidth="1"/>
    <col min="4" max="4" width="6.26953125" style="796" customWidth="1"/>
    <col min="5" max="5" width="9.453125" style="796" customWidth="1"/>
    <col min="6" max="6" width="22.1796875" style="796" customWidth="1"/>
    <col min="7" max="7" width="4.26953125" style="796" customWidth="1"/>
    <col min="8" max="8" width="6.1796875" style="796" customWidth="1"/>
    <col min="9" max="9" width="4.1796875" style="796" customWidth="1"/>
    <col min="10" max="10" width="8.453125" style="796" customWidth="1"/>
    <col min="11" max="11" width="6.26953125" style="796" customWidth="1"/>
    <col min="12" max="12" width="9.453125" style="796" customWidth="1"/>
    <col min="13" max="13" width="23.81640625" style="796" customWidth="1"/>
    <col min="14" max="14" width="4.26953125" style="796" customWidth="1"/>
    <col min="15" max="15" width="6.54296875" style="796" customWidth="1"/>
    <col min="16" max="16" width="9.453125" style="796" hidden="1" customWidth="1"/>
    <col min="17" max="17" width="6" style="796" customWidth="1"/>
    <col min="18" max="19" width="10.453125" style="796" customWidth="1"/>
    <col min="20" max="16384" width="10.453125" style="796"/>
  </cols>
  <sheetData>
    <row r="1" spans="2:16" s="777" customFormat="1" ht="15.5" x14ac:dyDescent="0.35">
      <c r="B1" s="983" t="s">
        <v>480</v>
      </c>
      <c r="C1" s="983"/>
      <c r="D1" s="983"/>
      <c r="E1" s="983"/>
      <c r="F1" s="983"/>
      <c r="G1" s="983"/>
      <c r="H1" s="983"/>
      <c r="I1" s="983"/>
      <c r="J1" s="983"/>
      <c r="K1" s="983"/>
      <c r="L1" s="983"/>
      <c r="M1" s="983"/>
      <c r="N1" s="983"/>
      <c r="O1" s="775"/>
      <c r="P1" s="776"/>
    </row>
    <row r="2" spans="2:16" s="777" customFormat="1" ht="30" customHeight="1" x14ac:dyDescent="0.35">
      <c r="B2" s="1019" t="s">
        <v>979</v>
      </c>
      <c r="C2" s="1019"/>
      <c r="D2" s="1019"/>
      <c r="E2" s="1019"/>
      <c r="F2" s="1019"/>
      <c r="G2" s="1019"/>
      <c r="H2" s="1019"/>
      <c r="I2" s="1019"/>
      <c r="J2" s="1019"/>
      <c r="K2" s="1019"/>
      <c r="L2" s="1019"/>
      <c r="M2" s="1019"/>
      <c r="N2" s="1019"/>
      <c r="O2" s="778"/>
      <c r="P2" s="779"/>
    </row>
    <row r="3" spans="2:16" s="777" customFormat="1" ht="17.5" customHeight="1" x14ac:dyDescent="0.35">
      <c r="B3" s="985" t="str">
        <f>Instructions!B3</f>
        <v>Updated: August 2024</v>
      </c>
      <c r="C3" s="986"/>
      <c r="D3" s="986"/>
      <c r="E3" s="986"/>
      <c r="F3" s="986"/>
      <c r="G3" s="986"/>
      <c r="H3" s="986"/>
      <c r="I3" s="986"/>
      <c r="J3" s="986"/>
      <c r="K3" s="986"/>
      <c r="L3" s="986"/>
      <c r="M3" s="986"/>
      <c r="N3" s="987"/>
      <c r="O3" s="780"/>
      <c r="P3" s="776"/>
    </row>
    <row r="4" spans="2:16" ht="31.5" customHeight="1" x14ac:dyDescent="0.3">
      <c r="B4" s="1020" t="s">
        <v>1000</v>
      </c>
      <c r="C4" s="1021"/>
      <c r="D4" s="1021"/>
      <c r="E4" s="1021"/>
      <c r="F4" s="1021"/>
      <c r="G4" s="1021"/>
      <c r="H4" s="1021"/>
      <c r="I4" s="1021"/>
      <c r="J4" s="1021"/>
      <c r="K4" s="1021"/>
      <c r="L4" s="1021"/>
      <c r="M4" s="1021"/>
      <c r="N4" s="1021"/>
    </row>
    <row r="5" spans="2:16" s="840" customFormat="1" ht="20.5" customHeight="1" x14ac:dyDescent="0.3">
      <c r="B5" s="1023" t="s">
        <v>965</v>
      </c>
      <c r="C5" s="1023"/>
      <c r="D5" s="1023"/>
      <c r="E5" s="1023"/>
      <c r="F5" s="1023"/>
      <c r="G5" s="1023"/>
      <c r="H5" s="1023"/>
      <c r="I5" s="1023"/>
      <c r="J5" s="1023"/>
      <c r="K5" s="1023"/>
      <c r="L5" s="1023"/>
      <c r="M5" s="1023"/>
      <c r="N5" s="1023"/>
      <c r="O5" s="838"/>
      <c r="P5" s="839"/>
    </row>
    <row r="6" spans="2:16" x14ac:dyDescent="0.3">
      <c r="P6" s="796" t="s">
        <v>276</v>
      </c>
    </row>
    <row r="7" spans="2:16" x14ac:dyDescent="0.3">
      <c r="B7" s="855"/>
      <c r="D7" s="1038" t="str">
        <f>IF('A_Description and Fund Request'!C5="","",'A_Description and Fund Request'!C5)</f>
        <v/>
      </c>
      <c r="E7" s="1038"/>
      <c r="F7" s="1038"/>
      <c r="L7" s="843" t="s">
        <v>918</v>
      </c>
      <c r="M7" s="842" t="str">
        <f>IF('A_Description and Fund Request'!C6="","",'A_Description and Fund Request'!C6)</f>
        <v/>
      </c>
    </row>
    <row r="8" spans="2:16" x14ac:dyDescent="0.3">
      <c r="B8" s="855"/>
      <c r="C8" s="844"/>
      <c r="D8" s="844"/>
      <c r="E8" s="844"/>
      <c r="F8" s="844"/>
      <c r="G8" s="844"/>
      <c r="H8" s="844"/>
      <c r="I8" s="844"/>
      <c r="J8" s="844"/>
      <c r="K8" s="844"/>
      <c r="L8" s="845"/>
    </row>
    <row r="9" spans="2:16" x14ac:dyDescent="0.3">
      <c r="B9" s="855"/>
      <c r="C9" s="844"/>
      <c r="D9" s="1036" t="str">
        <f>IF('A_Description and Fund Request'!B18="","",'A_Description and Fund Request'!B18)</f>
        <v/>
      </c>
      <c r="E9" s="1037"/>
      <c r="F9" s="796" t="s">
        <v>1018</v>
      </c>
      <c r="G9" s="844"/>
      <c r="H9" s="844"/>
      <c r="I9" s="844"/>
      <c r="L9" s="846" t="s">
        <v>1022</v>
      </c>
      <c r="M9" s="847" t="str">
        <f>IF('A_Description and Fund Request'!B24="","",'A_Description and Fund Request'!B24)</f>
        <v/>
      </c>
    </row>
    <row r="10" spans="2:16" x14ac:dyDescent="0.3">
      <c r="B10" s="855"/>
      <c r="C10" s="844"/>
      <c r="D10" s="1036" t="str">
        <f>IF('A_Description and Fund Request'!B19="","",'A_Description and Fund Request'!B19)</f>
        <v/>
      </c>
      <c r="E10" s="1037"/>
      <c r="F10" s="796" t="s">
        <v>922</v>
      </c>
      <c r="G10" s="844"/>
      <c r="H10" s="844"/>
      <c r="I10" s="844"/>
      <c r="J10" s="848"/>
      <c r="L10" s="845"/>
    </row>
    <row r="11" spans="2:16" x14ac:dyDescent="0.3">
      <c r="B11" s="855"/>
      <c r="C11" s="844"/>
      <c r="D11" s="1036" t="str">
        <f>IF('A_Description and Fund Request'!B20="","",'A_Description and Fund Request'!B20)</f>
        <v/>
      </c>
      <c r="E11" s="1037"/>
      <c r="F11" s="796" t="s">
        <v>1019</v>
      </c>
      <c r="G11" s="844"/>
      <c r="H11" s="844"/>
      <c r="I11" s="844"/>
      <c r="J11" s="848"/>
      <c r="L11" s="845"/>
    </row>
    <row r="12" spans="2:16" x14ac:dyDescent="0.3">
      <c r="B12" s="855"/>
      <c r="C12" s="844"/>
      <c r="D12" s="1036" t="str">
        <f>IF('A_Description and Fund Request'!B21="","",'A_Description and Fund Request'!B21)</f>
        <v/>
      </c>
      <c r="E12" s="1037"/>
      <c r="F12" s="796" t="s">
        <v>919</v>
      </c>
      <c r="G12" s="844"/>
      <c r="H12" s="844"/>
      <c r="I12" s="844"/>
      <c r="L12" s="846" t="s">
        <v>953</v>
      </c>
      <c r="M12" s="847" t="str">
        <f>IF('A_Description and Fund Request'!B25="","",'A_Description and Fund Request'!B25)</f>
        <v/>
      </c>
    </row>
    <row r="13" spans="2:16" x14ac:dyDescent="0.3">
      <c r="B13" s="855"/>
      <c r="C13" s="844"/>
      <c r="D13" s="1036" t="str">
        <f>IF('A_Description and Fund Request'!B22="","",'A_Description and Fund Request'!B22)</f>
        <v/>
      </c>
      <c r="E13" s="1037"/>
      <c r="F13" s="796" t="s">
        <v>920</v>
      </c>
      <c r="G13" s="844"/>
      <c r="H13" s="844"/>
      <c r="I13" s="844"/>
      <c r="J13" s="844"/>
      <c r="K13" s="844"/>
      <c r="L13" s="845"/>
    </row>
    <row r="14" spans="2:16" x14ac:dyDescent="0.3">
      <c r="B14" s="855"/>
      <c r="C14" s="844"/>
      <c r="E14" s="844"/>
      <c r="F14" s="844"/>
      <c r="G14" s="844"/>
      <c r="H14" s="844"/>
      <c r="I14" s="844"/>
      <c r="J14" s="844"/>
      <c r="K14" s="844"/>
      <c r="L14" s="845"/>
    </row>
    <row r="15" spans="2:16" s="849" customFormat="1" ht="20.5" customHeight="1" x14ac:dyDescent="0.3">
      <c r="B15" s="1027" t="s">
        <v>996</v>
      </c>
      <c r="C15" s="1028"/>
      <c r="D15" s="1028"/>
      <c r="E15" s="1028"/>
      <c r="F15" s="1028"/>
      <c r="G15" s="1028"/>
      <c r="H15" s="1028"/>
      <c r="I15" s="1028"/>
      <c r="J15" s="1028"/>
      <c r="K15" s="1028"/>
      <c r="L15" s="1028"/>
      <c r="M15" s="1028"/>
      <c r="N15" s="1029"/>
    </row>
    <row r="16" spans="2:16" s="849" customFormat="1" ht="17.149999999999999" customHeight="1" x14ac:dyDescent="0.3">
      <c r="B16" s="1030" t="s">
        <v>999</v>
      </c>
      <c r="C16" s="1031"/>
      <c r="D16" s="1031"/>
      <c r="E16" s="1031"/>
      <c r="F16" s="1031"/>
      <c r="G16" s="1031"/>
      <c r="H16" s="1031"/>
      <c r="I16" s="1031"/>
      <c r="J16" s="1031"/>
      <c r="K16" s="1031"/>
      <c r="L16" s="1031"/>
      <c r="M16" s="1031"/>
      <c r="N16" s="1032"/>
    </row>
    <row r="17" spans="2:15" s="849" customFormat="1" ht="17.149999999999999" customHeight="1" x14ac:dyDescent="0.3">
      <c r="B17" s="1024" t="s">
        <v>997</v>
      </c>
      <c r="C17" s="1025"/>
      <c r="D17" s="1025"/>
      <c r="E17" s="1025"/>
      <c r="F17" s="1025"/>
      <c r="G17" s="1025"/>
      <c r="H17" s="1025"/>
      <c r="I17" s="1025"/>
      <c r="J17" s="1025"/>
      <c r="K17" s="1025"/>
      <c r="L17" s="1025"/>
      <c r="M17" s="1025"/>
      <c r="N17" s="1026"/>
    </row>
    <row r="18" spans="2:15" x14ac:dyDescent="0.3">
      <c r="B18" s="855">
        <v>1</v>
      </c>
      <c r="C18" s="850" t="s">
        <v>527</v>
      </c>
      <c r="D18" s="851"/>
      <c r="E18" s="851"/>
      <c r="F18" s="851"/>
      <c r="G18" s="851"/>
      <c r="H18" s="851"/>
      <c r="I18" s="851"/>
      <c r="J18" s="851"/>
      <c r="K18" s="851"/>
    </row>
    <row r="19" spans="2:15" x14ac:dyDescent="0.3">
      <c r="B19" s="855"/>
      <c r="C19" s="837"/>
      <c r="D19" s="851" t="s">
        <v>526</v>
      </c>
      <c r="E19" s="851"/>
      <c r="F19" s="851"/>
      <c r="G19" s="851"/>
      <c r="H19" s="851"/>
      <c r="I19" s="851"/>
      <c r="J19" s="851"/>
      <c r="K19" s="851"/>
    </row>
    <row r="20" spans="2:15" x14ac:dyDescent="0.3">
      <c r="B20" s="855"/>
      <c r="C20" s="837"/>
      <c r="D20" s="851" t="s">
        <v>525</v>
      </c>
      <c r="E20" s="851"/>
      <c r="F20" s="851"/>
      <c r="G20" s="851"/>
      <c r="H20" s="851"/>
      <c r="I20" s="851"/>
      <c r="J20" s="851"/>
      <c r="K20" s="851"/>
    </row>
    <row r="21" spans="2:15" x14ac:dyDescent="0.3">
      <c r="B21" s="855"/>
      <c r="C21" s="837"/>
      <c r="D21" s="851" t="s">
        <v>606</v>
      </c>
      <c r="E21" s="851"/>
      <c r="F21" s="851"/>
      <c r="G21" s="851"/>
      <c r="H21" s="851"/>
      <c r="I21" s="851"/>
      <c r="J21" s="851"/>
      <c r="K21" s="851"/>
    </row>
    <row r="22" spans="2:15" ht="53.5" customHeight="1" x14ac:dyDescent="0.3">
      <c r="B22" s="855"/>
      <c r="C22" s="851"/>
      <c r="D22" s="851"/>
      <c r="E22" s="1033" t="s">
        <v>605</v>
      </c>
      <c r="F22" s="1033"/>
      <c r="G22" s="1033"/>
      <c r="H22" s="1033"/>
      <c r="I22" s="1033"/>
      <c r="J22" s="1033"/>
      <c r="K22" s="1033"/>
    </row>
    <row r="23" spans="2:15" ht="20.149999999999999" customHeight="1" x14ac:dyDescent="0.3">
      <c r="B23" s="1027" t="s">
        <v>998</v>
      </c>
      <c r="C23" s="1028"/>
      <c r="D23" s="1028"/>
      <c r="E23" s="1028"/>
      <c r="F23" s="1028"/>
      <c r="G23" s="1028"/>
      <c r="H23" s="1028"/>
      <c r="I23" s="1028"/>
      <c r="J23" s="1028"/>
      <c r="K23" s="1028"/>
      <c r="L23" s="1028"/>
      <c r="M23" s="1028"/>
      <c r="N23" s="1029"/>
      <c r="O23" s="925"/>
    </row>
    <row r="24" spans="2:15" ht="17.149999999999999" customHeight="1" x14ac:dyDescent="0.3">
      <c r="B24" s="1024" t="s">
        <v>995</v>
      </c>
      <c r="C24" s="1025"/>
      <c r="D24" s="1025"/>
      <c r="E24" s="1025"/>
      <c r="F24" s="1025"/>
      <c r="G24" s="1025"/>
      <c r="H24" s="1025"/>
      <c r="I24" s="1025"/>
      <c r="J24" s="1025"/>
      <c r="K24" s="1025"/>
      <c r="L24" s="1025"/>
      <c r="M24" s="1025"/>
      <c r="N24" s="1026"/>
      <c r="O24" s="926"/>
    </row>
    <row r="25" spans="2:15" x14ac:dyDescent="0.3">
      <c r="B25" s="855">
        <v>2</v>
      </c>
      <c r="C25" s="852" t="s">
        <v>524</v>
      </c>
      <c r="D25" s="852"/>
      <c r="E25" s="852"/>
      <c r="F25" s="852"/>
      <c r="G25" s="852"/>
      <c r="H25" s="852"/>
      <c r="I25" s="852"/>
      <c r="J25" s="852"/>
      <c r="K25" s="852"/>
      <c r="L25" s="852"/>
      <c r="M25" s="852"/>
      <c r="N25" s="853"/>
    </row>
    <row r="26" spans="2:15" x14ac:dyDescent="0.3">
      <c r="B26" s="855"/>
      <c r="C26" s="837"/>
      <c r="D26" s="854" t="s">
        <v>994</v>
      </c>
      <c r="E26" s="852"/>
      <c r="F26" s="852"/>
      <c r="G26" s="852"/>
      <c r="H26" s="852"/>
      <c r="I26" s="852"/>
      <c r="J26" s="852"/>
      <c r="K26" s="852"/>
      <c r="L26" s="852"/>
      <c r="M26" s="852"/>
      <c r="N26" s="853"/>
    </row>
    <row r="27" spans="2:15" x14ac:dyDescent="0.3">
      <c r="B27" s="855"/>
      <c r="C27" s="837"/>
      <c r="D27" s="854" t="s">
        <v>735</v>
      </c>
      <c r="E27" s="852"/>
      <c r="F27" s="852"/>
      <c r="G27" s="852"/>
      <c r="H27" s="852"/>
      <c r="I27" s="852"/>
      <c r="J27" s="852"/>
      <c r="K27" s="852"/>
      <c r="L27" s="852"/>
      <c r="M27" s="852"/>
      <c r="N27" s="853"/>
    </row>
    <row r="28" spans="2:15" ht="5.15" customHeight="1" x14ac:dyDescent="0.3">
      <c r="B28" s="918"/>
      <c r="C28" s="852"/>
      <c r="D28" s="852"/>
      <c r="E28" s="852"/>
      <c r="F28" s="852"/>
      <c r="G28" s="852"/>
      <c r="H28" s="852"/>
      <c r="I28" s="852"/>
      <c r="J28" s="852"/>
      <c r="K28" s="852"/>
      <c r="L28" s="852"/>
      <c r="M28" s="852"/>
      <c r="N28" s="853"/>
    </row>
    <row r="29" spans="2:15" s="851" customFormat="1" ht="18" customHeight="1" x14ac:dyDescent="0.35">
      <c r="B29" s="855">
        <v>3</v>
      </c>
      <c r="C29" s="852" t="s">
        <v>523</v>
      </c>
      <c r="D29" s="852"/>
      <c r="G29" s="852"/>
      <c r="H29" s="852"/>
      <c r="I29" s="852"/>
      <c r="J29" s="852"/>
      <c r="K29" s="852"/>
      <c r="L29" s="852"/>
      <c r="M29" s="852"/>
      <c r="N29" s="852"/>
    </row>
    <row r="30" spans="2:15" x14ac:dyDescent="0.3">
      <c r="B30" s="855"/>
      <c r="C30" s="837"/>
      <c r="D30" s="854" t="s">
        <v>736</v>
      </c>
      <c r="E30" s="851"/>
      <c r="F30" s="851"/>
      <c r="G30" s="852"/>
      <c r="H30" s="852"/>
      <c r="I30" s="852"/>
      <c r="J30" s="852"/>
      <c r="K30" s="852"/>
      <c r="L30" s="852"/>
      <c r="M30" s="852"/>
      <c r="N30" s="853"/>
    </row>
    <row r="31" spans="2:15" x14ac:dyDescent="0.3">
      <c r="B31" s="855"/>
      <c r="C31" s="837"/>
      <c r="D31" s="854" t="s">
        <v>1015</v>
      </c>
      <c r="E31" s="851"/>
      <c r="F31" s="851"/>
      <c r="G31" s="852"/>
      <c r="H31" s="852"/>
      <c r="I31" s="852"/>
      <c r="J31" s="852"/>
      <c r="K31" s="852"/>
      <c r="L31" s="852"/>
      <c r="M31" s="852"/>
      <c r="N31" s="853"/>
    </row>
    <row r="32" spans="2:15" x14ac:dyDescent="0.3">
      <c r="B32" s="855"/>
      <c r="C32" s="837"/>
      <c r="D32" s="854" t="s">
        <v>1016</v>
      </c>
      <c r="E32" s="851"/>
      <c r="F32" s="851"/>
      <c r="G32" s="852"/>
      <c r="H32" s="852"/>
      <c r="I32" s="852"/>
      <c r="J32" s="852"/>
      <c r="K32" s="852"/>
      <c r="L32" s="852"/>
      <c r="M32" s="852"/>
      <c r="N32" s="853"/>
    </row>
    <row r="33" spans="2:14" ht="5.15" customHeight="1" x14ac:dyDescent="0.3">
      <c r="B33" s="855"/>
      <c r="C33" s="855"/>
      <c r="D33" s="854"/>
      <c r="E33" s="851"/>
      <c r="F33" s="851"/>
      <c r="G33" s="852"/>
      <c r="H33" s="852"/>
      <c r="I33" s="852"/>
      <c r="J33" s="852"/>
      <c r="K33" s="852"/>
      <c r="L33" s="852"/>
      <c r="M33" s="852"/>
      <c r="N33" s="853"/>
    </row>
    <row r="34" spans="2:14" x14ac:dyDescent="0.3">
      <c r="B34" s="855"/>
      <c r="C34" s="856" t="s">
        <v>734</v>
      </c>
      <c r="D34" s="854"/>
      <c r="E34" s="851"/>
      <c r="F34" s="851"/>
      <c r="G34" s="852"/>
      <c r="H34" s="852"/>
      <c r="I34" s="852"/>
      <c r="J34" s="852"/>
      <c r="K34" s="852"/>
      <c r="L34" s="852"/>
      <c r="M34" s="852"/>
      <c r="N34" s="853"/>
    </row>
    <row r="35" spans="2:14" ht="14.15" customHeight="1" x14ac:dyDescent="0.3">
      <c r="B35" s="855"/>
      <c r="C35" s="837"/>
      <c r="D35" s="857" t="s">
        <v>737</v>
      </c>
      <c r="E35" s="858"/>
      <c r="F35" s="858"/>
      <c r="G35" s="858"/>
      <c r="H35" s="858"/>
      <c r="I35" s="852"/>
      <c r="J35" s="852"/>
      <c r="K35" s="852"/>
      <c r="L35" s="852"/>
      <c r="M35" s="852"/>
      <c r="N35" s="853"/>
    </row>
    <row r="36" spans="2:14" ht="14.15" customHeight="1" x14ac:dyDescent="0.3">
      <c r="B36" s="855"/>
      <c r="C36" s="837"/>
      <c r="D36" s="857" t="s">
        <v>738</v>
      </c>
      <c r="E36" s="858"/>
      <c r="F36" s="858"/>
      <c r="G36" s="858"/>
      <c r="H36" s="852"/>
      <c r="I36" s="852"/>
      <c r="J36" s="852"/>
      <c r="K36" s="852"/>
      <c r="L36" s="852"/>
      <c r="M36" s="852"/>
      <c r="N36" s="853"/>
    </row>
    <row r="37" spans="2:14" ht="5.15" customHeight="1" x14ac:dyDescent="0.3">
      <c r="C37" s="851"/>
      <c r="D37" s="851"/>
      <c r="E37" s="852"/>
      <c r="F37" s="852"/>
      <c r="G37" s="852"/>
      <c r="H37" s="852"/>
      <c r="I37" s="852"/>
      <c r="J37" s="852"/>
      <c r="K37" s="852"/>
      <c r="L37" s="852"/>
      <c r="M37" s="852"/>
      <c r="N37" s="853"/>
    </row>
    <row r="38" spans="2:14" x14ac:dyDescent="0.3">
      <c r="B38" s="855">
        <v>4</v>
      </c>
      <c r="C38" s="852" t="s">
        <v>522</v>
      </c>
      <c r="D38" s="852"/>
      <c r="E38" s="852"/>
      <c r="F38" s="852"/>
      <c r="G38" s="854"/>
      <c r="H38" s="854"/>
      <c r="I38" s="854"/>
      <c r="J38" s="854"/>
      <c r="K38" s="854"/>
      <c r="L38" s="854"/>
      <c r="M38" s="854"/>
      <c r="N38" s="859"/>
    </row>
    <row r="39" spans="2:14" x14ac:dyDescent="0.3">
      <c r="B39" s="855"/>
      <c r="C39" s="837"/>
      <c r="D39" s="854" t="s">
        <v>739</v>
      </c>
      <c r="E39" s="854"/>
      <c r="F39" s="852"/>
      <c r="G39" s="854"/>
      <c r="H39" s="854"/>
      <c r="I39" s="854"/>
      <c r="J39" s="854"/>
      <c r="K39" s="854"/>
      <c r="L39" s="854"/>
      <c r="M39" s="854"/>
      <c r="N39" s="859"/>
    </row>
    <row r="40" spans="2:14" x14ac:dyDescent="0.3">
      <c r="B40" s="855"/>
      <c r="C40" s="837"/>
      <c r="D40" s="854" t="s">
        <v>740</v>
      </c>
      <c r="E40" s="854"/>
      <c r="F40" s="852"/>
      <c r="G40" s="854"/>
      <c r="H40" s="854"/>
      <c r="I40" s="854"/>
      <c r="J40" s="854"/>
      <c r="K40" s="854"/>
      <c r="L40" s="854"/>
      <c r="M40" s="854"/>
      <c r="N40" s="859"/>
    </row>
    <row r="41" spans="2:14" ht="5.15" customHeight="1" x14ac:dyDescent="0.3">
      <c r="B41" s="855"/>
      <c r="C41" s="854"/>
      <c r="D41" s="854"/>
      <c r="E41" s="854"/>
      <c r="F41" s="852"/>
      <c r="G41" s="854"/>
      <c r="H41" s="854"/>
      <c r="I41" s="854"/>
      <c r="J41" s="854"/>
      <c r="K41" s="854"/>
      <c r="L41" s="854"/>
      <c r="M41" s="854"/>
      <c r="N41" s="859"/>
    </row>
    <row r="42" spans="2:14" x14ac:dyDescent="0.3">
      <c r="B42" s="855">
        <v>5</v>
      </c>
      <c r="C42" s="852" t="s">
        <v>521</v>
      </c>
      <c r="D42" s="854"/>
      <c r="E42" s="854"/>
      <c r="F42" s="852"/>
      <c r="G42" s="854"/>
      <c r="H42" s="854"/>
      <c r="I42" s="854"/>
      <c r="J42" s="854"/>
      <c r="K42" s="854"/>
      <c r="L42" s="854"/>
      <c r="M42" s="854"/>
      <c r="N42" s="859"/>
    </row>
    <row r="43" spans="2:14" x14ac:dyDescent="0.3">
      <c r="B43" s="855"/>
      <c r="C43" s="837"/>
      <c r="D43" s="854" t="s">
        <v>741</v>
      </c>
      <c r="E43" s="854"/>
      <c r="F43" s="852"/>
      <c r="G43" s="854"/>
      <c r="H43" s="854"/>
      <c r="I43" s="854"/>
      <c r="J43" s="854"/>
      <c r="K43" s="854"/>
      <c r="L43" s="854"/>
      <c r="M43" s="854"/>
      <c r="N43" s="859"/>
    </row>
    <row r="44" spans="2:14" x14ac:dyDescent="0.3">
      <c r="B44" s="855"/>
      <c r="C44" s="837"/>
      <c r="D44" s="854" t="s">
        <v>742</v>
      </c>
      <c r="E44" s="854"/>
      <c r="F44" s="852"/>
      <c r="G44" s="854"/>
      <c r="H44" s="854"/>
      <c r="I44" s="854"/>
      <c r="J44" s="854"/>
      <c r="K44" s="854"/>
      <c r="L44" s="854"/>
      <c r="M44" s="854"/>
      <c r="N44" s="859"/>
    </row>
    <row r="45" spans="2:14" x14ac:dyDescent="0.3">
      <c r="B45" s="855"/>
      <c r="C45" s="837"/>
      <c r="D45" s="854" t="s">
        <v>743</v>
      </c>
      <c r="E45" s="854"/>
      <c r="F45" s="852"/>
      <c r="G45" s="854"/>
      <c r="H45" s="854"/>
      <c r="I45" s="854"/>
      <c r="J45" s="854"/>
      <c r="K45" s="854"/>
      <c r="L45" s="854"/>
      <c r="M45" s="854"/>
      <c r="N45" s="859"/>
    </row>
    <row r="46" spans="2:14" ht="5.15" customHeight="1" x14ac:dyDescent="0.3">
      <c r="B46" s="855"/>
      <c r="C46" s="854"/>
      <c r="D46" s="854"/>
      <c r="E46" s="854"/>
      <c r="F46" s="852"/>
      <c r="G46" s="854"/>
      <c r="H46" s="854"/>
      <c r="I46" s="854"/>
      <c r="J46" s="854"/>
      <c r="K46" s="854"/>
      <c r="L46" s="854"/>
      <c r="M46" s="854"/>
      <c r="N46" s="859"/>
    </row>
    <row r="47" spans="2:14" x14ac:dyDescent="0.3">
      <c r="B47" s="855">
        <v>6</v>
      </c>
      <c r="C47" s="852" t="s">
        <v>520</v>
      </c>
      <c r="D47" s="854"/>
      <c r="E47" s="854"/>
      <c r="F47" s="852"/>
      <c r="G47" s="854"/>
      <c r="H47" s="854"/>
      <c r="I47" s="854"/>
      <c r="J47" s="854"/>
      <c r="K47" s="854"/>
      <c r="L47" s="854"/>
      <c r="M47" s="854"/>
      <c r="N47" s="859"/>
    </row>
    <row r="48" spans="2:14" x14ac:dyDescent="0.3">
      <c r="B48" s="855"/>
      <c r="C48" s="856" t="s">
        <v>988</v>
      </c>
      <c r="D48" s="854"/>
      <c r="E48" s="854"/>
      <c r="F48" s="852"/>
      <c r="G48" s="854"/>
      <c r="H48" s="854"/>
      <c r="I48" s="854"/>
      <c r="J48" s="854"/>
      <c r="K48" s="854"/>
      <c r="L48" s="854"/>
      <c r="M48" s="854"/>
      <c r="N48" s="859"/>
    </row>
    <row r="49" spans="2:14" ht="14.15" customHeight="1" x14ac:dyDescent="0.3">
      <c r="B49" s="855"/>
      <c r="C49" s="837"/>
      <c r="D49" s="860" t="s">
        <v>733</v>
      </c>
      <c r="E49" s="860"/>
      <c r="F49" s="860"/>
      <c r="G49" s="860"/>
      <c r="H49" s="854"/>
      <c r="I49" s="854"/>
      <c r="J49" s="854"/>
      <c r="K49" s="854"/>
      <c r="L49" s="854"/>
      <c r="M49" s="854"/>
      <c r="N49" s="859"/>
    </row>
    <row r="50" spans="2:14" ht="14.15" customHeight="1" x14ac:dyDescent="0.3">
      <c r="B50" s="855"/>
      <c r="C50" s="837"/>
      <c r="D50" s="1034" t="s">
        <v>1017</v>
      </c>
      <c r="E50" s="1034"/>
      <c r="F50" s="1034"/>
      <c r="G50" s="1034"/>
      <c r="H50" s="1034"/>
      <c r="I50" s="1034"/>
      <c r="J50" s="1034"/>
      <c r="K50" s="1034"/>
      <c r="L50" s="1034"/>
      <c r="M50" s="1034"/>
      <c r="N50" s="859"/>
    </row>
    <row r="51" spans="2:14" ht="15.65" customHeight="1" x14ac:dyDescent="0.3">
      <c r="B51" s="855"/>
      <c r="C51" s="851"/>
      <c r="D51" s="1034"/>
      <c r="E51" s="1034"/>
      <c r="F51" s="1034"/>
      <c r="G51" s="1034"/>
      <c r="H51" s="1034"/>
      <c r="I51" s="1034"/>
      <c r="J51" s="1034"/>
      <c r="K51" s="1034"/>
      <c r="L51" s="1034"/>
      <c r="M51" s="1034"/>
      <c r="N51" s="859"/>
    </row>
    <row r="52" spans="2:14" ht="5.15" customHeight="1" x14ac:dyDescent="0.3">
      <c r="B52" s="855"/>
      <c r="C52" s="851"/>
      <c r="D52" s="861"/>
      <c r="E52" s="861"/>
      <c r="F52" s="861"/>
      <c r="G52" s="861"/>
      <c r="H52" s="861"/>
      <c r="I52" s="861"/>
      <c r="J52" s="861"/>
      <c r="K52" s="861"/>
      <c r="L52" s="861"/>
      <c r="M52" s="861"/>
      <c r="N52" s="859"/>
    </row>
    <row r="53" spans="2:14" x14ac:dyDescent="0.3">
      <c r="B53" s="855"/>
      <c r="C53" s="862" t="s">
        <v>744</v>
      </c>
      <c r="D53" s="854"/>
      <c r="E53" s="861"/>
      <c r="F53" s="861"/>
      <c r="G53" s="861"/>
      <c r="H53" s="861"/>
      <c r="I53" s="861"/>
      <c r="J53" s="861"/>
      <c r="K53" s="861"/>
      <c r="L53" s="861"/>
      <c r="M53" s="854"/>
      <c r="N53" s="859"/>
    </row>
    <row r="54" spans="2:14" ht="14.15" customHeight="1" x14ac:dyDescent="0.3">
      <c r="B54" s="855"/>
      <c r="C54" s="837"/>
      <c r="D54" s="860" t="s">
        <v>1014</v>
      </c>
      <c r="E54" s="860"/>
      <c r="F54" s="860"/>
      <c r="G54" s="860"/>
      <c r="H54" s="863"/>
      <c r="I54" s="863"/>
      <c r="J54" s="863"/>
      <c r="K54" s="863"/>
      <c r="L54" s="863"/>
      <c r="M54" s="854"/>
      <c r="N54" s="859"/>
    </row>
    <row r="55" spans="2:14" ht="14.15" customHeight="1" x14ac:dyDescent="0.3">
      <c r="B55" s="855"/>
      <c r="C55" s="837"/>
      <c r="D55" s="1034" t="s">
        <v>1013</v>
      </c>
      <c r="E55" s="1034"/>
      <c r="F55" s="1034"/>
      <c r="G55" s="1034"/>
      <c r="H55" s="1034"/>
      <c r="I55" s="1034"/>
      <c r="J55" s="1034"/>
      <c r="K55" s="1034"/>
      <c r="L55" s="1034"/>
      <c r="M55" s="1034"/>
      <c r="N55" s="859"/>
    </row>
    <row r="56" spans="2:14" ht="17.149999999999999" customHeight="1" x14ac:dyDescent="0.3">
      <c r="B56" s="855"/>
      <c r="C56" s="863"/>
      <c r="D56" s="1034"/>
      <c r="E56" s="1034"/>
      <c r="F56" s="1034"/>
      <c r="G56" s="1034"/>
      <c r="H56" s="1034"/>
      <c r="I56" s="1034"/>
      <c r="J56" s="1034"/>
      <c r="K56" s="1034"/>
      <c r="L56" s="1034"/>
      <c r="M56" s="1034"/>
      <c r="N56" s="859"/>
    </row>
    <row r="57" spans="2:14" ht="5.15" customHeight="1" x14ac:dyDescent="0.3">
      <c r="B57" s="855"/>
      <c r="C57" s="864"/>
      <c r="D57" s="861"/>
      <c r="E57" s="861"/>
      <c r="F57" s="861"/>
      <c r="G57" s="861"/>
      <c r="H57" s="861"/>
      <c r="I57" s="861"/>
      <c r="J57" s="861"/>
      <c r="K57" s="861"/>
      <c r="L57" s="861"/>
      <c r="M57" s="859"/>
      <c r="N57" s="859"/>
    </row>
    <row r="58" spans="2:14" x14ac:dyDescent="0.3">
      <c r="B58" s="855">
        <v>7</v>
      </c>
      <c r="C58" s="852" t="s">
        <v>777</v>
      </c>
      <c r="D58" s="854"/>
      <c r="E58" s="854"/>
      <c r="F58" s="852"/>
      <c r="G58" s="861"/>
      <c r="H58" s="861"/>
      <c r="I58" s="861"/>
      <c r="J58" s="861"/>
      <c r="K58" s="861"/>
      <c r="L58" s="861"/>
      <c r="M58" s="854"/>
      <c r="N58" s="859"/>
    </row>
    <row r="59" spans="2:14" ht="16.5" customHeight="1" x14ac:dyDescent="0.3">
      <c r="B59" s="855"/>
      <c r="C59" s="837"/>
      <c r="D59" s="860" t="s">
        <v>916</v>
      </c>
      <c r="E59" s="860"/>
      <c r="F59" s="860"/>
      <c r="G59" s="860"/>
      <c r="H59" s="863"/>
      <c r="I59" s="863"/>
      <c r="J59" s="863"/>
      <c r="K59" s="863"/>
      <c r="L59" s="863"/>
      <c r="M59" s="854"/>
      <c r="N59" s="859"/>
    </row>
    <row r="60" spans="2:14" ht="16.5" customHeight="1" x14ac:dyDescent="0.3">
      <c r="B60" s="855"/>
      <c r="C60" s="837"/>
      <c r="D60" s="860" t="s">
        <v>1023</v>
      </c>
      <c r="E60" s="860"/>
      <c r="F60" s="860"/>
      <c r="G60" s="860"/>
      <c r="H60" s="863"/>
      <c r="I60" s="863"/>
      <c r="J60" s="863"/>
      <c r="K60" s="863"/>
      <c r="L60" s="863"/>
      <c r="M60" s="854"/>
      <c r="N60" s="859"/>
    </row>
    <row r="61" spans="2:14" ht="16.5" customHeight="1" x14ac:dyDescent="0.3">
      <c r="B61" s="855"/>
      <c r="C61" s="837"/>
      <c r="D61" s="1034" t="s">
        <v>915</v>
      </c>
      <c r="E61" s="1034"/>
      <c r="F61" s="1034"/>
      <c r="G61" s="1034"/>
      <c r="H61" s="1034"/>
      <c r="I61" s="1034"/>
      <c r="J61" s="1034"/>
      <c r="K61" s="1034"/>
      <c r="L61" s="1034"/>
      <c r="M61" s="1034"/>
      <c r="N61" s="859"/>
    </row>
    <row r="62" spans="2:14" ht="14.5" customHeight="1" x14ac:dyDescent="0.3">
      <c r="B62" s="855"/>
      <c r="C62" s="865"/>
      <c r="D62" s="1034"/>
      <c r="E62" s="1034"/>
      <c r="F62" s="1034"/>
      <c r="G62" s="1034"/>
      <c r="H62" s="1034"/>
      <c r="I62" s="1034"/>
      <c r="J62" s="1034"/>
      <c r="K62" s="1034"/>
      <c r="L62" s="1034"/>
      <c r="M62" s="1034"/>
      <c r="N62" s="859"/>
    </row>
    <row r="63" spans="2:14" ht="5.15" customHeight="1" x14ac:dyDescent="0.3">
      <c r="B63" s="855"/>
      <c r="C63" s="865"/>
      <c r="D63" s="861"/>
      <c r="E63" s="861"/>
      <c r="F63" s="861"/>
      <c r="G63" s="861"/>
      <c r="H63" s="861"/>
      <c r="I63" s="861"/>
      <c r="J63" s="861"/>
      <c r="K63" s="861"/>
      <c r="L63" s="861"/>
      <c r="M63" s="861"/>
      <c r="N63" s="859"/>
    </row>
    <row r="64" spans="2:14" x14ac:dyDescent="0.3">
      <c r="B64" s="855">
        <v>8</v>
      </c>
      <c r="C64" s="853" t="s">
        <v>519</v>
      </c>
      <c r="D64" s="859"/>
      <c r="E64" s="859"/>
      <c r="F64" s="853"/>
      <c r="G64" s="859"/>
      <c r="H64" s="859"/>
      <c r="I64" s="859"/>
      <c r="J64" s="859"/>
      <c r="K64" s="859"/>
      <c r="L64" s="859"/>
      <c r="M64" s="859"/>
      <c r="N64" s="859"/>
    </row>
    <row r="65" spans="2:29" x14ac:dyDescent="0.3">
      <c r="B65" s="855"/>
      <c r="C65" s="297"/>
      <c r="D65" s="796" t="s">
        <v>518</v>
      </c>
      <c r="E65" s="853"/>
      <c r="F65" s="853"/>
      <c r="G65" s="859"/>
      <c r="H65" s="859"/>
      <c r="I65" s="859"/>
      <c r="J65" s="859"/>
      <c r="K65" s="859"/>
      <c r="L65" s="859"/>
      <c r="M65" s="859"/>
      <c r="N65" s="859"/>
    </row>
    <row r="66" spans="2:29" x14ac:dyDescent="0.3">
      <c r="B66" s="855"/>
      <c r="C66" s="297"/>
      <c r="D66" s="796" t="s">
        <v>517</v>
      </c>
      <c r="E66" s="853"/>
      <c r="F66" s="853"/>
      <c r="G66" s="859"/>
      <c r="H66" s="859"/>
      <c r="I66" s="859"/>
      <c r="J66" s="859"/>
      <c r="K66" s="859"/>
      <c r="L66" s="859"/>
      <c r="M66" s="859"/>
      <c r="N66" s="859"/>
    </row>
    <row r="67" spans="2:29" ht="5.15" customHeight="1" x14ac:dyDescent="0.3">
      <c r="B67" s="855"/>
      <c r="C67" s="853"/>
      <c r="D67" s="853"/>
      <c r="E67" s="853"/>
      <c r="F67" s="853"/>
      <c r="G67" s="859"/>
      <c r="H67" s="859"/>
      <c r="I67" s="859"/>
      <c r="J67" s="859"/>
      <c r="K67" s="859"/>
      <c r="L67" s="859"/>
      <c r="M67" s="859"/>
      <c r="N67" s="859"/>
    </row>
    <row r="68" spans="2:29" x14ac:dyDescent="0.3">
      <c r="B68" s="855">
        <v>9</v>
      </c>
      <c r="C68" s="853" t="s">
        <v>516</v>
      </c>
      <c r="D68" s="853"/>
      <c r="E68" s="853"/>
      <c r="F68" s="853"/>
      <c r="G68" s="859"/>
      <c r="H68" s="859"/>
      <c r="I68" s="859"/>
      <c r="J68" s="859"/>
      <c r="K68" s="859"/>
      <c r="L68" s="859"/>
      <c r="M68" s="859"/>
      <c r="N68" s="859"/>
    </row>
    <row r="69" spans="2:29" x14ac:dyDescent="0.3">
      <c r="B69" s="855"/>
      <c r="C69" s="867" t="s">
        <v>515</v>
      </c>
      <c r="D69" s="853"/>
      <c r="E69" s="853"/>
      <c r="F69" s="853"/>
      <c r="G69" s="859"/>
      <c r="H69" s="859"/>
      <c r="I69" s="859"/>
      <c r="J69" s="859"/>
      <c r="K69" s="859"/>
      <c r="L69" s="859"/>
      <c r="M69" s="859"/>
      <c r="N69" s="859"/>
    </row>
    <row r="70" spans="2:29" x14ac:dyDescent="0.3">
      <c r="B70" s="855"/>
      <c r="D70" s="796" t="s">
        <v>1012</v>
      </c>
      <c r="F70" s="853"/>
      <c r="G70" s="859"/>
      <c r="H70" s="859"/>
      <c r="I70" s="859"/>
      <c r="J70" s="859"/>
      <c r="K70" s="859"/>
      <c r="L70" s="859"/>
      <c r="M70" s="859"/>
      <c r="N70" s="859"/>
    </row>
    <row r="71" spans="2:29" x14ac:dyDescent="0.3">
      <c r="B71" s="855"/>
      <c r="D71" s="297"/>
      <c r="E71" s="796" t="s">
        <v>514</v>
      </c>
      <c r="F71" s="853"/>
      <c r="G71" s="859"/>
      <c r="H71" s="859"/>
      <c r="I71" s="859"/>
      <c r="J71" s="859"/>
      <c r="K71" s="859"/>
      <c r="L71" s="859"/>
      <c r="M71" s="859"/>
      <c r="N71" s="859"/>
    </row>
    <row r="72" spans="2:29" x14ac:dyDescent="0.3">
      <c r="B72" s="855"/>
      <c r="D72" s="297"/>
      <c r="E72" s="796" t="s">
        <v>513</v>
      </c>
      <c r="F72" s="853"/>
      <c r="G72" s="859"/>
      <c r="H72" s="859"/>
      <c r="I72" s="859"/>
      <c r="J72" s="859"/>
      <c r="K72" s="859"/>
      <c r="L72" s="859"/>
      <c r="M72" s="859"/>
      <c r="N72" s="859"/>
    </row>
    <row r="73" spans="2:29" ht="5.15" customHeight="1" x14ac:dyDescent="0.3">
      <c r="B73" s="855"/>
      <c r="D73" s="853"/>
      <c r="E73" s="853"/>
      <c r="F73" s="853"/>
      <c r="G73" s="859"/>
      <c r="H73" s="859"/>
      <c r="I73" s="859"/>
      <c r="J73" s="859"/>
      <c r="K73" s="859"/>
      <c r="L73" s="859"/>
      <c r="M73" s="859"/>
      <c r="N73" s="859"/>
    </row>
    <row r="74" spans="2:29" x14ac:dyDescent="0.3">
      <c r="B74" s="855"/>
      <c r="C74" s="867" t="s">
        <v>512</v>
      </c>
      <c r="E74" s="853"/>
      <c r="F74" s="853"/>
      <c r="G74" s="859"/>
      <c r="H74" s="859"/>
      <c r="I74" s="859"/>
      <c r="J74" s="859"/>
      <c r="K74" s="859"/>
      <c r="L74" s="859"/>
      <c r="M74" s="859"/>
      <c r="N74" s="859"/>
    </row>
    <row r="75" spans="2:29" x14ac:dyDescent="0.3">
      <c r="B75" s="855"/>
      <c r="D75" s="796" t="s">
        <v>1012</v>
      </c>
      <c r="E75" s="853"/>
      <c r="F75" s="853"/>
      <c r="G75" s="859"/>
      <c r="H75" s="859"/>
      <c r="I75" s="859"/>
      <c r="J75" s="859"/>
      <c r="K75" s="859"/>
      <c r="L75" s="859"/>
      <c r="M75" s="859"/>
      <c r="N75" s="859"/>
    </row>
    <row r="76" spans="2:29" x14ac:dyDescent="0.3">
      <c r="B76" s="855"/>
      <c r="D76" s="297"/>
      <c r="E76" s="859" t="s">
        <v>755</v>
      </c>
      <c r="F76" s="853"/>
      <c r="G76" s="859"/>
      <c r="H76" s="859"/>
      <c r="I76" s="859"/>
      <c r="J76" s="859"/>
      <c r="K76" s="859"/>
      <c r="L76" s="859"/>
      <c r="M76" s="859"/>
      <c r="N76" s="859"/>
    </row>
    <row r="77" spans="2:29" x14ac:dyDescent="0.3">
      <c r="B77" s="855"/>
      <c r="D77" s="297"/>
      <c r="E77" s="859" t="s">
        <v>756</v>
      </c>
      <c r="F77" s="853"/>
      <c r="G77" s="859"/>
      <c r="H77" s="859"/>
      <c r="I77" s="859"/>
      <c r="J77" s="859"/>
      <c r="K77" s="859"/>
      <c r="L77" s="859"/>
      <c r="M77" s="859"/>
      <c r="N77" s="859"/>
    </row>
    <row r="78" spans="2:29" x14ac:dyDescent="0.3">
      <c r="B78" s="855"/>
      <c r="D78" s="297"/>
      <c r="E78" s="859" t="s">
        <v>511</v>
      </c>
      <c r="F78" s="853"/>
      <c r="G78" s="859"/>
      <c r="H78" s="859"/>
      <c r="I78" s="859"/>
      <c r="J78" s="859"/>
      <c r="K78" s="859"/>
      <c r="L78" s="859"/>
      <c r="M78" s="859"/>
      <c r="N78" s="859"/>
    </row>
    <row r="79" spans="2:29" ht="5.15" customHeight="1" x14ac:dyDescent="0.3">
      <c r="G79" s="859"/>
      <c r="H79" s="859"/>
      <c r="I79" s="859"/>
      <c r="J79" s="859"/>
      <c r="K79" s="859"/>
      <c r="L79" s="859"/>
      <c r="M79" s="859"/>
      <c r="N79" s="859"/>
    </row>
    <row r="80" spans="2:29" ht="15.5" x14ac:dyDescent="0.35">
      <c r="B80" s="855">
        <v>10</v>
      </c>
      <c r="C80" s="927" t="s">
        <v>632</v>
      </c>
      <c r="G80" s="859"/>
      <c r="H80" s="859"/>
      <c r="I80" s="859"/>
      <c r="J80" s="859"/>
      <c r="K80" s="859"/>
      <c r="L80" s="859"/>
      <c r="M80" s="859"/>
      <c r="N80" s="859"/>
      <c r="R80" s="868"/>
      <c r="S80" s="832"/>
      <c r="T80" s="832"/>
      <c r="U80" s="832"/>
      <c r="V80" s="832"/>
      <c r="W80" s="832"/>
      <c r="X80" s="832"/>
      <c r="Y80" s="832"/>
      <c r="Z80" s="832"/>
      <c r="AA80" s="832"/>
      <c r="AB80" s="832"/>
      <c r="AC80" s="832"/>
    </row>
    <row r="81" spans="2:29" ht="15.5" x14ac:dyDescent="0.35">
      <c r="B81" s="855"/>
      <c r="C81" s="869" t="s">
        <v>745</v>
      </c>
      <c r="G81" s="859"/>
      <c r="H81" s="859"/>
      <c r="I81" s="859"/>
      <c r="J81" s="859"/>
      <c r="K81" s="859"/>
      <c r="L81" s="859"/>
      <c r="M81" s="859"/>
      <c r="N81" s="859"/>
      <c r="R81" s="868"/>
      <c r="S81" s="832"/>
      <c r="T81" s="832"/>
      <c r="U81" s="832"/>
      <c r="V81" s="832"/>
      <c r="W81" s="832"/>
      <c r="X81" s="832"/>
      <c r="Y81" s="832"/>
      <c r="Z81" s="832"/>
      <c r="AA81" s="832"/>
      <c r="AB81" s="832"/>
      <c r="AC81" s="832"/>
    </row>
    <row r="82" spans="2:29" ht="15.5" x14ac:dyDescent="0.35">
      <c r="B82" s="855"/>
      <c r="C82" s="297"/>
      <c r="D82" s="1022" t="s">
        <v>1011</v>
      </c>
      <c r="E82" s="1022"/>
      <c r="F82" s="1022"/>
      <c r="G82" s="1022"/>
      <c r="H82" s="1022"/>
      <c r="I82" s="1022"/>
      <c r="J82" s="1022"/>
      <c r="K82" s="1022"/>
      <c r="L82" s="1022"/>
      <c r="M82" s="859"/>
      <c r="N82" s="859"/>
      <c r="R82" s="868"/>
      <c r="S82" s="832"/>
      <c r="T82" s="832"/>
      <c r="U82" s="832"/>
      <c r="V82" s="832"/>
      <c r="W82" s="832"/>
      <c r="X82" s="832"/>
      <c r="Y82" s="832"/>
      <c r="Z82" s="832"/>
      <c r="AA82" s="832"/>
      <c r="AB82" s="832"/>
      <c r="AC82" s="832"/>
    </row>
    <row r="83" spans="2:29" ht="15.5" x14ac:dyDescent="0.35">
      <c r="B83" s="855"/>
      <c r="C83" s="786"/>
      <c r="D83" s="1022"/>
      <c r="E83" s="1022"/>
      <c r="F83" s="1022"/>
      <c r="G83" s="1022"/>
      <c r="H83" s="1022"/>
      <c r="I83" s="1022"/>
      <c r="J83" s="1022"/>
      <c r="K83" s="1022"/>
      <c r="L83" s="1022"/>
      <c r="M83" s="859"/>
      <c r="N83" s="859"/>
      <c r="R83" s="868"/>
      <c r="S83" s="832"/>
      <c r="T83" s="832"/>
      <c r="U83" s="832"/>
      <c r="V83" s="832"/>
      <c r="W83" s="832"/>
      <c r="X83" s="832"/>
      <c r="Y83" s="832"/>
      <c r="Z83" s="832"/>
      <c r="AA83" s="832"/>
      <c r="AB83" s="832"/>
      <c r="AC83" s="832"/>
    </row>
    <row r="84" spans="2:29" ht="5.15" customHeight="1" x14ac:dyDescent="0.35">
      <c r="B84" s="855"/>
      <c r="C84" s="786"/>
      <c r="D84" s="870"/>
      <c r="E84" s="870"/>
      <c r="F84" s="870"/>
      <c r="G84" s="870"/>
      <c r="H84" s="870"/>
      <c r="I84" s="870"/>
      <c r="J84" s="870"/>
      <c r="K84" s="870"/>
      <c r="L84" s="870"/>
      <c r="M84" s="859"/>
      <c r="N84" s="859"/>
      <c r="R84" s="868"/>
      <c r="S84" s="832"/>
      <c r="T84" s="832"/>
      <c r="U84" s="832"/>
      <c r="V84" s="832"/>
      <c r="W84" s="832"/>
      <c r="X84" s="832"/>
      <c r="Y84" s="832"/>
      <c r="Z84" s="832"/>
      <c r="AA84" s="832"/>
      <c r="AB84" s="832"/>
      <c r="AC84" s="832"/>
    </row>
    <row r="85" spans="2:29" ht="15.5" x14ac:dyDescent="0.35">
      <c r="B85" s="855"/>
      <c r="C85" s="869" t="s">
        <v>851</v>
      </c>
      <c r="D85" s="870"/>
      <c r="E85" s="870"/>
      <c r="F85" s="870"/>
      <c r="G85" s="870"/>
      <c r="H85" s="870"/>
      <c r="I85" s="870"/>
      <c r="J85" s="870"/>
      <c r="K85" s="870"/>
      <c r="L85" s="870"/>
      <c r="M85" s="859"/>
      <c r="N85" s="859"/>
      <c r="R85" s="868"/>
      <c r="S85" s="832"/>
      <c r="T85" s="832"/>
      <c r="U85" s="832"/>
      <c r="V85" s="832"/>
      <c r="W85" s="832"/>
      <c r="X85" s="832"/>
      <c r="Y85" s="832"/>
      <c r="Z85" s="832"/>
      <c r="AA85" s="832"/>
      <c r="AB85" s="832"/>
      <c r="AC85" s="832"/>
    </row>
    <row r="86" spans="2:29" ht="15.5" x14ac:dyDescent="0.35">
      <c r="B86" s="855"/>
      <c r="C86" s="297"/>
      <c r="D86" s="1022" t="s">
        <v>882</v>
      </c>
      <c r="E86" s="1022"/>
      <c r="F86" s="1022"/>
      <c r="G86" s="1022"/>
      <c r="H86" s="1022"/>
      <c r="I86" s="1022"/>
      <c r="J86" s="1022"/>
      <c r="K86" s="1022"/>
      <c r="L86" s="1022"/>
      <c r="M86" s="859"/>
      <c r="N86" s="859"/>
      <c r="R86" s="868"/>
      <c r="S86" s="832"/>
      <c r="T86" s="832"/>
      <c r="U86" s="832"/>
      <c r="V86" s="832"/>
      <c r="W86" s="832"/>
      <c r="X86" s="832"/>
      <c r="Y86" s="832"/>
      <c r="Z86" s="832"/>
      <c r="AA86" s="832"/>
      <c r="AB86" s="832"/>
      <c r="AC86" s="832"/>
    </row>
    <row r="87" spans="2:29" ht="5.15" customHeight="1" x14ac:dyDescent="0.35">
      <c r="B87" s="855"/>
      <c r="C87" s="871"/>
      <c r="D87" s="870"/>
      <c r="E87" s="870"/>
      <c r="F87" s="870"/>
      <c r="G87" s="870"/>
      <c r="H87" s="870"/>
      <c r="I87" s="870"/>
      <c r="J87" s="870"/>
      <c r="K87" s="870"/>
      <c r="L87" s="870"/>
      <c r="M87" s="859"/>
      <c r="N87" s="859"/>
      <c r="R87" s="868"/>
      <c r="S87" s="832"/>
      <c r="T87" s="832"/>
      <c r="U87" s="832"/>
      <c r="V87" s="832"/>
      <c r="W87" s="832"/>
      <c r="X87" s="832"/>
      <c r="Y87" s="832"/>
      <c r="Z87" s="832"/>
      <c r="AA87" s="832"/>
      <c r="AB87" s="832"/>
      <c r="AC87" s="832"/>
    </row>
    <row r="88" spans="2:29" ht="15.5" x14ac:dyDescent="0.35">
      <c r="B88" s="855"/>
      <c r="C88" s="869" t="s">
        <v>1053</v>
      </c>
      <c r="D88" s="870"/>
      <c r="E88" s="870"/>
      <c r="F88" s="870"/>
      <c r="G88" s="870"/>
      <c r="H88" s="870"/>
      <c r="I88" s="870"/>
      <c r="J88" s="870"/>
      <c r="K88" s="870"/>
      <c r="L88" s="870"/>
      <c r="M88" s="859"/>
      <c r="N88" s="859"/>
      <c r="R88" s="868"/>
      <c r="S88" s="832"/>
      <c r="T88" s="832"/>
      <c r="U88" s="832"/>
      <c r="V88" s="832"/>
      <c r="W88" s="832"/>
      <c r="X88" s="832"/>
      <c r="Y88" s="832"/>
      <c r="Z88" s="832"/>
      <c r="AA88" s="832"/>
      <c r="AB88" s="832"/>
      <c r="AC88" s="832"/>
    </row>
    <row r="89" spans="2:29" ht="15.5" x14ac:dyDescent="0.35">
      <c r="B89" s="855"/>
      <c r="C89" s="297"/>
      <c r="D89" s="796" t="s">
        <v>1010</v>
      </c>
      <c r="G89" s="859"/>
      <c r="H89" s="859"/>
      <c r="I89" s="859"/>
      <c r="J89" s="859"/>
      <c r="K89" s="859"/>
      <c r="L89" s="859"/>
      <c r="M89" s="859"/>
      <c r="N89" s="859"/>
      <c r="R89" s="868"/>
      <c r="S89" s="832"/>
      <c r="T89" s="832"/>
      <c r="U89" s="832"/>
      <c r="V89" s="832"/>
      <c r="W89" s="832"/>
      <c r="X89" s="832"/>
      <c r="Y89" s="832"/>
      <c r="Z89" s="832"/>
      <c r="AA89" s="832"/>
      <c r="AB89" s="832"/>
      <c r="AC89" s="832"/>
    </row>
    <row r="90" spans="2:29" ht="5.15" customHeight="1" x14ac:dyDescent="0.35">
      <c r="B90" s="855"/>
      <c r="G90" s="859"/>
      <c r="H90" s="859"/>
      <c r="I90" s="859"/>
      <c r="J90" s="859"/>
      <c r="K90" s="859"/>
      <c r="L90" s="859"/>
      <c r="M90" s="859"/>
      <c r="N90" s="859"/>
      <c r="R90" s="868"/>
      <c r="S90" s="832"/>
      <c r="T90" s="832"/>
      <c r="U90" s="832"/>
      <c r="V90" s="832"/>
      <c r="W90" s="832"/>
      <c r="X90" s="832"/>
      <c r="Y90" s="832"/>
      <c r="Z90" s="832"/>
      <c r="AA90" s="832"/>
      <c r="AB90" s="832"/>
      <c r="AC90" s="832"/>
    </row>
    <row r="91" spans="2:29" ht="15.5" x14ac:dyDescent="0.35">
      <c r="B91" s="855">
        <v>11</v>
      </c>
      <c r="C91" s="850" t="s">
        <v>746</v>
      </c>
      <c r="D91" s="851"/>
      <c r="E91" s="853"/>
      <c r="F91" s="853"/>
      <c r="G91" s="859"/>
      <c r="H91" s="859"/>
      <c r="I91" s="859"/>
      <c r="J91" s="859"/>
      <c r="K91" s="859"/>
      <c r="L91" s="859"/>
      <c r="M91" s="859"/>
      <c r="N91" s="859"/>
      <c r="R91" s="872"/>
      <c r="S91" s="832"/>
      <c r="T91" s="832"/>
      <c r="U91" s="832"/>
      <c r="V91" s="832"/>
      <c r="W91" s="832"/>
      <c r="X91" s="832"/>
      <c r="Y91" s="832"/>
      <c r="Z91" s="832"/>
      <c r="AA91" s="832"/>
      <c r="AB91" s="832"/>
      <c r="AC91" s="832"/>
    </row>
    <row r="92" spans="2:29" ht="15.5" x14ac:dyDescent="0.35">
      <c r="B92" s="855"/>
      <c r="C92" s="297"/>
      <c r="D92" s="796" t="s">
        <v>628</v>
      </c>
      <c r="F92" s="853"/>
      <c r="G92" s="859"/>
      <c r="H92" s="859"/>
      <c r="I92" s="859"/>
      <c r="J92" s="859"/>
      <c r="K92" s="859"/>
      <c r="L92" s="859"/>
      <c r="M92" s="859"/>
      <c r="N92" s="859"/>
      <c r="R92" s="872"/>
      <c r="S92" s="832"/>
      <c r="T92" s="832"/>
      <c r="U92" s="832"/>
      <c r="V92" s="832"/>
      <c r="W92" s="832"/>
      <c r="X92" s="832"/>
      <c r="Y92" s="832"/>
      <c r="Z92" s="832"/>
      <c r="AA92" s="832"/>
      <c r="AB92" s="832"/>
      <c r="AC92" s="832"/>
    </row>
    <row r="93" spans="2:29" ht="15.5" x14ac:dyDescent="0.35">
      <c r="B93" s="855"/>
      <c r="C93" s="297"/>
      <c r="D93" s="796" t="s">
        <v>629</v>
      </c>
      <c r="F93" s="859"/>
      <c r="G93" s="859"/>
      <c r="H93" s="859"/>
      <c r="I93" s="859"/>
      <c r="J93" s="859"/>
      <c r="K93" s="859"/>
      <c r="L93" s="859"/>
      <c r="M93" s="859"/>
      <c r="N93" s="859"/>
      <c r="R93" s="872"/>
      <c r="S93" s="832"/>
      <c r="T93" s="832"/>
      <c r="U93" s="832"/>
      <c r="V93" s="832"/>
      <c r="W93" s="832"/>
      <c r="X93" s="832"/>
      <c r="Y93" s="832"/>
      <c r="Z93" s="832"/>
      <c r="AA93" s="832"/>
      <c r="AB93" s="832"/>
      <c r="AC93" s="832"/>
    </row>
    <row r="94" spans="2:29" ht="15.5" x14ac:dyDescent="0.35">
      <c r="B94" s="855"/>
      <c r="C94" s="297"/>
      <c r="D94" s="796" t="s">
        <v>630</v>
      </c>
      <c r="F94" s="859"/>
      <c r="G94" s="859"/>
      <c r="H94" s="859"/>
      <c r="I94" s="859"/>
      <c r="J94" s="859"/>
      <c r="K94" s="859"/>
      <c r="L94" s="859"/>
      <c r="M94" s="859"/>
      <c r="N94" s="859"/>
      <c r="R94" s="873"/>
      <c r="S94" s="832"/>
      <c r="T94" s="832"/>
      <c r="U94" s="832"/>
      <c r="V94" s="832"/>
      <c r="W94" s="832"/>
      <c r="X94" s="832"/>
      <c r="Y94" s="832"/>
      <c r="Z94" s="832"/>
      <c r="AA94" s="832"/>
      <c r="AB94" s="832"/>
      <c r="AC94" s="832"/>
    </row>
    <row r="95" spans="2:29" ht="15.5" x14ac:dyDescent="0.35">
      <c r="B95" s="855"/>
      <c r="C95" s="297"/>
      <c r="D95" s="796" t="s">
        <v>631</v>
      </c>
      <c r="F95" s="859"/>
      <c r="G95" s="859"/>
      <c r="H95" s="859"/>
      <c r="I95" s="859"/>
      <c r="J95" s="859"/>
      <c r="K95" s="859"/>
      <c r="L95" s="859"/>
      <c r="M95" s="859"/>
      <c r="N95" s="859"/>
      <c r="R95" s="874"/>
      <c r="S95" s="875"/>
      <c r="T95" s="875"/>
      <c r="U95" s="875"/>
      <c r="V95" s="875"/>
      <c r="W95" s="875"/>
      <c r="X95" s="875"/>
      <c r="Y95" s="875"/>
      <c r="Z95" s="875"/>
      <c r="AA95" s="875"/>
      <c r="AB95" s="875"/>
      <c r="AC95" s="875"/>
    </row>
    <row r="96" spans="2:29" ht="5.15" customHeight="1" x14ac:dyDescent="0.35">
      <c r="B96" s="855"/>
      <c r="C96" s="876"/>
      <c r="F96" s="859"/>
      <c r="G96" s="859"/>
      <c r="H96" s="859"/>
      <c r="I96" s="859"/>
      <c r="J96" s="859"/>
      <c r="K96" s="859"/>
      <c r="L96" s="859"/>
      <c r="M96" s="859"/>
      <c r="N96" s="859"/>
      <c r="R96" s="872"/>
      <c r="S96" s="877"/>
      <c r="T96" s="832"/>
      <c r="U96" s="832"/>
      <c r="V96" s="832"/>
      <c r="W96" s="832"/>
      <c r="X96" s="832"/>
      <c r="Y96" s="832"/>
      <c r="Z96" s="832"/>
      <c r="AA96" s="832"/>
      <c r="AB96" s="832"/>
      <c r="AC96" s="832"/>
    </row>
    <row r="97" spans="2:29" s="878" customFormat="1" ht="20.5" customHeight="1" x14ac:dyDescent="0.35">
      <c r="B97" s="1039" t="s">
        <v>993</v>
      </c>
      <c r="C97" s="1040"/>
      <c r="D97" s="1040"/>
      <c r="E97" s="1040"/>
      <c r="F97" s="1040"/>
      <c r="G97" s="1040"/>
      <c r="H97" s="1040"/>
      <c r="I97" s="1040"/>
      <c r="J97" s="1040"/>
      <c r="K97" s="1040"/>
      <c r="L97" s="1040"/>
      <c r="M97" s="1040"/>
      <c r="N97" s="1041"/>
      <c r="R97" s="874"/>
      <c r="S97" s="1035"/>
      <c r="T97" s="1035"/>
      <c r="U97" s="1035"/>
      <c r="V97" s="1035"/>
      <c r="W97" s="1035"/>
      <c r="X97" s="1035"/>
      <c r="Y97" s="1035"/>
      <c r="Z97" s="1035"/>
      <c r="AA97" s="1035"/>
      <c r="AB97" s="1035"/>
      <c r="AC97" s="1035"/>
    </row>
    <row r="98" spans="2:29" s="878" customFormat="1" ht="14.15" customHeight="1" x14ac:dyDescent="0.35">
      <c r="B98" s="879" t="s">
        <v>1048</v>
      </c>
      <c r="D98" s="880"/>
      <c r="E98" s="880"/>
      <c r="F98" s="880"/>
      <c r="G98" s="880"/>
      <c r="H98" s="880"/>
      <c r="I98" s="879" t="s">
        <v>919</v>
      </c>
      <c r="K98" s="880"/>
      <c r="L98" s="880"/>
      <c r="M98" s="880"/>
      <c r="N98" s="881"/>
      <c r="R98" s="874"/>
      <c r="S98" s="875"/>
      <c r="T98" s="875"/>
      <c r="U98" s="875"/>
      <c r="V98" s="875"/>
      <c r="W98" s="875"/>
      <c r="X98" s="875"/>
      <c r="Y98" s="875"/>
      <c r="Z98" s="875"/>
      <c r="AA98" s="875"/>
      <c r="AB98" s="875"/>
      <c r="AC98" s="875"/>
    </row>
    <row r="99" spans="2:29" s="878" customFormat="1" ht="14.15" customHeight="1" x14ac:dyDescent="0.35">
      <c r="B99" s="855" t="s">
        <v>1049</v>
      </c>
      <c r="C99" s="850" t="s">
        <v>1002</v>
      </c>
      <c r="D99" s="882"/>
      <c r="E99" s="882"/>
      <c r="F99" s="882"/>
      <c r="G99" s="882"/>
      <c r="I99" s="883" t="s">
        <v>1050</v>
      </c>
      <c r="J99" s="850" t="s">
        <v>1002</v>
      </c>
      <c r="K99" s="882"/>
      <c r="L99" s="882"/>
      <c r="M99" s="882"/>
      <c r="R99" s="874"/>
      <c r="S99" s="875"/>
      <c r="T99" s="875"/>
      <c r="U99" s="875"/>
      <c r="V99" s="875"/>
      <c r="W99" s="875"/>
      <c r="X99" s="875"/>
      <c r="Y99" s="875"/>
      <c r="Z99" s="875"/>
      <c r="AA99" s="875"/>
      <c r="AB99" s="875"/>
      <c r="AC99" s="875"/>
    </row>
    <row r="100" spans="2:29" s="878" customFormat="1" ht="14.15" customHeight="1" x14ac:dyDescent="0.35">
      <c r="B100" s="855"/>
      <c r="C100" s="297"/>
      <c r="D100" s="796" t="s">
        <v>1001</v>
      </c>
      <c r="E100" s="853"/>
      <c r="F100" s="796"/>
      <c r="G100" s="853"/>
      <c r="H100" s="853"/>
      <c r="I100" s="855"/>
      <c r="J100" s="297"/>
      <c r="K100" s="796" t="s">
        <v>1001</v>
      </c>
      <c r="L100" s="853"/>
      <c r="M100" s="796"/>
      <c r="R100" s="874"/>
      <c r="S100" s="875"/>
      <c r="T100" s="875"/>
      <c r="U100" s="875"/>
      <c r="V100" s="875"/>
      <c r="W100" s="875"/>
      <c r="X100" s="875"/>
      <c r="Y100" s="875"/>
      <c r="Z100" s="875"/>
      <c r="AA100" s="875"/>
      <c r="AB100" s="875"/>
      <c r="AC100" s="875"/>
    </row>
    <row r="101" spans="2:29" s="878" customFormat="1" ht="5.15" customHeight="1" x14ac:dyDescent="0.35">
      <c r="B101" s="855"/>
      <c r="C101" s="853"/>
      <c r="D101" s="864"/>
      <c r="E101" s="864"/>
      <c r="F101" s="864"/>
      <c r="G101" s="864"/>
      <c r="H101" s="864"/>
      <c r="L101" s="864"/>
      <c r="R101" s="874"/>
      <c r="S101" s="875"/>
      <c r="T101" s="875"/>
      <c r="U101" s="875"/>
      <c r="V101" s="875"/>
      <c r="W101" s="875"/>
      <c r="X101" s="875"/>
      <c r="Y101" s="875"/>
      <c r="Z101" s="875"/>
      <c r="AA101" s="875"/>
      <c r="AB101" s="875"/>
      <c r="AC101" s="875"/>
    </row>
    <row r="102" spans="2:29" s="878" customFormat="1" ht="14.15" customHeight="1" x14ac:dyDescent="0.3">
      <c r="B102" s="879" t="s">
        <v>1055</v>
      </c>
      <c r="C102" s="880"/>
      <c r="D102" s="880"/>
      <c r="E102" s="864"/>
      <c r="F102" s="864"/>
      <c r="G102" s="864"/>
      <c r="H102" s="864"/>
      <c r="L102" s="864"/>
    </row>
    <row r="103" spans="2:29" s="878" customFormat="1" ht="14.15" customHeight="1" x14ac:dyDescent="0.3">
      <c r="B103" s="884" t="s">
        <v>1051</v>
      </c>
      <c r="C103" s="850" t="s">
        <v>1002</v>
      </c>
      <c r="D103" s="882"/>
      <c r="E103" s="881"/>
      <c r="F103" s="881"/>
      <c r="G103" s="881"/>
      <c r="H103" s="881"/>
      <c r="L103" s="885"/>
      <c r="M103" s="885"/>
      <c r="N103" s="885"/>
    </row>
    <row r="104" spans="2:29" s="878" customFormat="1" ht="14.15" customHeight="1" x14ac:dyDescent="0.3">
      <c r="B104" s="886"/>
      <c r="C104" s="297"/>
      <c r="D104" s="796" t="s">
        <v>1001</v>
      </c>
      <c r="E104" s="881"/>
      <c r="F104" s="881"/>
      <c r="G104" s="881"/>
      <c r="H104" s="881"/>
      <c r="I104" s="881"/>
      <c r="J104" s="881"/>
      <c r="K104" s="885"/>
      <c r="L104" s="885"/>
      <c r="M104" s="885"/>
      <c r="N104" s="885"/>
    </row>
    <row r="105" spans="2:29" s="878" customFormat="1" ht="5.15" customHeight="1" x14ac:dyDescent="0.3">
      <c r="B105" s="887"/>
      <c r="C105" s="888"/>
      <c r="D105" s="888"/>
      <c r="E105" s="881"/>
      <c r="F105" s="881"/>
      <c r="G105" s="881"/>
      <c r="H105" s="881"/>
      <c r="I105" s="881"/>
    </row>
    <row r="106" spans="2:29" s="878" customFormat="1" ht="14.15" customHeight="1" x14ac:dyDescent="0.3">
      <c r="B106" s="880" t="s">
        <v>1052</v>
      </c>
      <c r="C106" s="883" t="s">
        <v>1003</v>
      </c>
      <c r="D106" s="888"/>
      <c r="E106" s="881"/>
      <c r="F106" s="881"/>
      <c r="G106" s="881"/>
      <c r="H106" s="881"/>
      <c r="I106" s="881"/>
      <c r="M106" s="889"/>
      <c r="N106" s="889"/>
    </row>
    <row r="107" spans="2:29" s="878" customFormat="1" ht="14.15" customHeight="1" x14ac:dyDescent="0.3">
      <c r="B107" s="881"/>
      <c r="C107" s="297"/>
      <c r="D107" s="890" t="s">
        <v>1004</v>
      </c>
      <c r="E107" s="881"/>
      <c r="F107" s="881"/>
      <c r="G107" s="881"/>
      <c r="H107" s="881"/>
      <c r="I107" s="881"/>
      <c r="J107" s="881"/>
      <c r="K107" s="889"/>
      <c r="L107" s="889"/>
      <c r="M107" s="889"/>
      <c r="N107" s="889"/>
    </row>
    <row r="108" spans="2:29" s="878" customFormat="1" ht="14.15" customHeight="1" x14ac:dyDescent="0.3">
      <c r="B108" s="855"/>
      <c r="C108" s="297"/>
      <c r="D108" s="878" t="s">
        <v>1005</v>
      </c>
      <c r="E108" s="891"/>
      <c r="F108" s="881"/>
      <c r="G108" s="881"/>
      <c r="H108" s="881"/>
      <c r="I108" s="881"/>
      <c r="L108" s="892"/>
      <c r="M108" s="890"/>
      <c r="N108" s="890"/>
    </row>
    <row r="109" spans="2:29" s="878" customFormat="1" ht="14.15" customHeight="1" x14ac:dyDescent="0.3">
      <c r="B109" s="855"/>
      <c r="C109" s="297"/>
      <c r="D109" s="893" t="s">
        <v>1006</v>
      </c>
      <c r="E109" s="893"/>
      <c r="F109" s="881"/>
      <c r="G109" s="881"/>
      <c r="H109" s="881"/>
      <c r="I109" s="881"/>
      <c r="L109" s="892"/>
      <c r="M109" s="890"/>
      <c r="N109" s="890"/>
    </row>
    <row r="110" spans="2:29" s="878" customFormat="1" ht="14.15" customHeight="1" x14ac:dyDescent="0.3">
      <c r="B110" s="855"/>
      <c r="C110" s="297"/>
      <c r="D110" s="890" t="s">
        <v>1007</v>
      </c>
      <c r="E110" s="881"/>
      <c r="F110" s="881"/>
      <c r="G110" s="881"/>
      <c r="H110" s="881"/>
      <c r="I110" s="881"/>
      <c r="J110" s="881"/>
      <c r="L110" s="891"/>
    </row>
    <row r="111" spans="2:29" s="878" customFormat="1" ht="14.15" customHeight="1" x14ac:dyDescent="0.3">
      <c r="B111" s="841"/>
      <c r="C111" s="297"/>
      <c r="D111" s="890" t="s">
        <v>1008</v>
      </c>
      <c r="E111" s="894"/>
      <c r="F111" s="894"/>
      <c r="G111" s="894"/>
      <c r="H111" s="894"/>
      <c r="I111" s="894"/>
      <c r="L111" s="894"/>
      <c r="M111" s="894"/>
      <c r="N111" s="894"/>
    </row>
    <row r="112" spans="2:29" s="878" customFormat="1" ht="14.15" customHeight="1" x14ac:dyDescent="0.35">
      <c r="B112" s="855"/>
      <c r="C112" s="297"/>
      <c r="D112" s="895" t="s">
        <v>1009</v>
      </c>
      <c r="E112" s="882"/>
      <c r="F112" s="882"/>
      <c r="G112" s="882"/>
      <c r="H112" s="882"/>
      <c r="I112" s="882"/>
      <c r="J112" s="882"/>
      <c r="L112" s="891"/>
      <c r="R112" s="872"/>
      <c r="S112" s="874"/>
      <c r="T112" s="832"/>
      <c r="U112" s="832"/>
      <c r="V112" s="832"/>
      <c r="W112" s="832"/>
      <c r="X112" s="832"/>
      <c r="Y112" s="832"/>
      <c r="Z112" s="832"/>
      <c r="AA112" s="832"/>
      <c r="AB112" s="832"/>
      <c r="AC112" s="832"/>
    </row>
    <row r="113" spans="2:29" s="878" customFormat="1" ht="5.15" customHeight="1" x14ac:dyDescent="0.35">
      <c r="B113" s="855"/>
      <c r="C113" s="888"/>
      <c r="D113" s="896"/>
      <c r="E113" s="882"/>
      <c r="F113" s="882"/>
      <c r="G113" s="882"/>
      <c r="H113" s="882"/>
      <c r="I113" s="882"/>
      <c r="J113" s="882"/>
      <c r="L113" s="891"/>
      <c r="R113" s="872"/>
      <c r="S113" s="874"/>
      <c r="T113" s="832"/>
      <c r="U113" s="832"/>
      <c r="V113" s="832"/>
      <c r="W113" s="832"/>
      <c r="X113" s="832"/>
      <c r="Y113" s="832"/>
      <c r="Z113" s="832"/>
      <c r="AA113" s="832"/>
      <c r="AB113" s="832"/>
      <c r="AC113" s="832"/>
    </row>
    <row r="114" spans="2:29" s="878" customFormat="1" ht="20.5" customHeight="1" x14ac:dyDescent="0.35">
      <c r="B114" s="1040" t="s">
        <v>510</v>
      </c>
      <c r="C114" s="1040"/>
      <c r="D114" s="1040"/>
      <c r="E114" s="1040"/>
      <c r="F114" s="1040"/>
      <c r="G114" s="1040"/>
      <c r="H114" s="1040"/>
      <c r="I114" s="1040"/>
      <c r="J114" s="1040"/>
      <c r="K114" s="1040"/>
      <c r="L114" s="1040"/>
      <c r="M114" s="1040"/>
      <c r="N114" s="1041"/>
      <c r="R114" s="874"/>
      <c r="S114" s="1035"/>
      <c r="T114" s="1035"/>
      <c r="U114" s="1035"/>
      <c r="V114" s="1035"/>
      <c r="W114" s="1035"/>
      <c r="X114" s="1035"/>
      <c r="Y114" s="1035"/>
      <c r="Z114" s="1035"/>
      <c r="AA114" s="1035"/>
      <c r="AB114" s="1035"/>
      <c r="AC114" s="1035"/>
    </row>
    <row r="115" spans="2:29" s="878" customFormat="1" ht="15.5" x14ac:dyDescent="0.35">
      <c r="B115" s="855"/>
      <c r="C115" s="897" t="s">
        <v>748</v>
      </c>
      <c r="D115" s="882"/>
      <c r="E115" s="882"/>
      <c r="F115" s="882"/>
      <c r="G115" s="882"/>
      <c r="H115" s="882"/>
      <c r="I115" s="882"/>
      <c r="J115" s="882"/>
      <c r="L115" s="891"/>
      <c r="R115" s="872"/>
      <c r="S115" s="874"/>
      <c r="T115" s="832"/>
      <c r="U115" s="832"/>
      <c r="V115" s="832"/>
      <c r="W115" s="832"/>
      <c r="X115" s="832"/>
      <c r="Y115" s="832"/>
      <c r="Z115" s="832"/>
      <c r="AA115" s="832"/>
      <c r="AB115" s="832"/>
      <c r="AC115" s="832"/>
    </row>
    <row r="116" spans="2:29" s="878" customFormat="1" ht="15.5" x14ac:dyDescent="0.35">
      <c r="B116" s="855"/>
      <c r="C116" s="898" t="s">
        <v>508</v>
      </c>
      <c r="D116" s="882"/>
      <c r="E116" s="882"/>
      <c r="F116" s="882"/>
      <c r="G116" s="882"/>
      <c r="H116" s="882"/>
      <c r="I116" s="882"/>
      <c r="J116" s="882"/>
      <c r="L116" s="891"/>
      <c r="R116" s="872"/>
      <c r="S116" s="874"/>
      <c r="T116" s="832"/>
      <c r="U116" s="832"/>
      <c r="V116" s="832"/>
      <c r="W116" s="832"/>
      <c r="X116" s="832"/>
      <c r="Y116" s="832"/>
      <c r="Z116" s="832"/>
      <c r="AA116" s="832"/>
      <c r="AB116" s="832"/>
      <c r="AC116" s="832"/>
    </row>
    <row r="117" spans="2:29" s="878" customFormat="1" ht="6.75" customHeight="1" x14ac:dyDescent="0.3">
      <c r="B117" s="855"/>
      <c r="L117" s="891"/>
    </row>
    <row r="118" spans="2:29" s="878" customFormat="1" x14ac:dyDescent="0.3">
      <c r="B118" s="855">
        <v>13</v>
      </c>
      <c r="C118" s="853" t="s">
        <v>835</v>
      </c>
      <c r="D118" s="853"/>
      <c r="E118" s="853"/>
      <c r="F118" s="796"/>
      <c r="G118" s="853"/>
      <c r="H118" s="853"/>
      <c r="I118" s="853"/>
      <c r="J118" s="853"/>
      <c r="K118" s="796"/>
      <c r="L118" s="859"/>
    </row>
    <row r="119" spans="2:29" s="878" customFormat="1" ht="14.15" customHeight="1" x14ac:dyDescent="0.3">
      <c r="B119" s="855"/>
      <c r="C119" s="1054" t="s">
        <v>749</v>
      </c>
      <c r="D119" s="1054"/>
      <c r="E119" s="1054"/>
      <c r="F119" s="1054"/>
      <c r="G119" s="1054"/>
      <c r="H119" s="1054"/>
      <c r="I119" s="1054"/>
      <c r="J119" s="1054"/>
      <c r="K119" s="1054"/>
      <c r="L119" s="1054"/>
      <c r="M119" s="1054"/>
    </row>
    <row r="120" spans="2:29" s="878" customFormat="1" x14ac:dyDescent="0.3">
      <c r="B120" s="855"/>
      <c r="C120" s="1054"/>
      <c r="D120" s="1054"/>
      <c r="E120" s="1054"/>
      <c r="F120" s="1054"/>
      <c r="G120" s="1054"/>
      <c r="H120" s="1054"/>
      <c r="I120" s="1054"/>
      <c r="J120" s="1054"/>
      <c r="K120" s="1054"/>
      <c r="L120" s="1054"/>
      <c r="M120" s="1054"/>
    </row>
    <row r="121" spans="2:29" s="878" customFormat="1" ht="15" customHeight="1" x14ac:dyDescent="0.3">
      <c r="B121" s="855"/>
      <c r="C121" s="881"/>
      <c r="D121" s="881"/>
      <c r="E121" s="881"/>
      <c r="F121" s="881"/>
      <c r="G121" s="881"/>
      <c r="H121" s="881"/>
      <c r="I121" s="881"/>
      <c r="J121" s="881"/>
      <c r="L121" s="891"/>
    </row>
    <row r="122" spans="2:29" s="878" customFormat="1" ht="15" customHeight="1" x14ac:dyDescent="0.3">
      <c r="B122" s="841"/>
      <c r="C122" s="297"/>
      <c r="D122" s="1018" t="s">
        <v>1024</v>
      </c>
      <c r="E122" s="1018"/>
      <c r="F122" s="1018"/>
      <c r="G122" s="1018"/>
      <c r="H122" s="1018"/>
      <c r="I122" s="1018"/>
      <c r="J122" s="1018"/>
      <c r="K122" s="1018"/>
      <c r="L122" s="1018"/>
      <c r="M122" s="1018"/>
    </row>
    <row r="123" spans="2:29" s="878" customFormat="1" ht="18.75" customHeight="1" x14ac:dyDescent="0.3">
      <c r="B123" s="841"/>
      <c r="C123" s="880"/>
      <c r="D123" s="1018"/>
      <c r="E123" s="1018"/>
      <c r="F123" s="1018"/>
      <c r="G123" s="1018"/>
      <c r="H123" s="1018"/>
      <c r="I123" s="1018"/>
      <c r="J123" s="1018"/>
      <c r="K123" s="1018"/>
      <c r="L123" s="1018"/>
      <c r="M123" s="1018"/>
    </row>
    <row r="124" spans="2:29" s="878" customFormat="1" ht="15" customHeight="1" x14ac:dyDescent="0.35">
      <c r="B124" s="855"/>
      <c r="C124" s="880"/>
      <c r="D124" s="880"/>
      <c r="E124" s="880"/>
      <c r="F124" s="880"/>
      <c r="G124" s="880"/>
      <c r="H124" s="880"/>
      <c r="I124" s="880"/>
      <c r="J124" s="880"/>
      <c r="K124" s="880"/>
      <c r="L124" s="891"/>
      <c r="M124" s="881"/>
      <c r="N124" s="881"/>
      <c r="R124" s="872"/>
      <c r="S124" s="874"/>
      <c r="T124" s="832"/>
      <c r="U124" s="832"/>
      <c r="V124" s="832"/>
      <c r="W124" s="832"/>
      <c r="X124" s="832"/>
      <c r="Y124" s="832"/>
      <c r="Z124" s="832"/>
      <c r="AA124" s="832"/>
      <c r="AB124" s="832"/>
      <c r="AC124" s="832"/>
    </row>
    <row r="125" spans="2:29" s="878" customFormat="1" ht="15.5" x14ac:dyDescent="0.35">
      <c r="B125" s="855"/>
      <c r="C125" s="897" t="s">
        <v>509</v>
      </c>
      <c r="D125" s="882"/>
      <c r="E125" s="882"/>
      <c r="F125" s="882"/>
      <c r="G125" s="882"/>
      <c r="H125" s="882"/>
      <c r="I125" s="882"/>
      <c r="J125" s="882"/>
      <c r="L125" s="891"/>
      <c r="R125" s="872"/>
      <c r="S125" s="874"/>
      <c r="T125" s="832"/>
      <c r="U125" s="832"/>
      <c r="V125" s="832"/>
      <c r="W125" s="832"/>
      <c r="X125" s="832"/>
      <c r="Y125" s="832"/>
      <c r="Z125" s="832"/>
      <c r="AA125" s="832"/>
      <c r="AB125" s="832"/>
      <c r="AC125" s="832"/>
    </row>
    <row r="126" spans="2:29" s="878" customFormat="1" ht="15.5" x14ac:dyDescent="0.35">
      <c r="B126" s="855"/>
      <c r="C126" s="898" t="s">
        <v>508</v>
      </c>
      <c r="D126" s="882"/>
      <c r="E126" s="882"/>
      <c r="F126" s="882"/>
      <c r="G126" s="882"/>
      <c r="H126" s="882"/>
      <c r="I126" s="882"/>
      <c r="J126" s="882"/>
      <c r="L126" s="891"/>
      <c r="R126" s="872"/>
      <c r="S126" s="874"/>
      <c r="T126" s="832"/>
      <c r="U126" s="832"/>
      <c r="V126" s="832"/>
      <c r="W126" s="832"/>
      <c r="X126" s="832"/>
      <c r="Y126" s="832"/>
      <c r="Z126" s="832"/>
      <c r="AA126" s="832"/>
      <c r="AB126" s="832"/>
      <c r="AC126" s="832"/>
    </row>
    <row r="127" spans="2:29" s="878" customFormat="1" ht="3" customHeight="1" x14ac:dyDescent="0.3">
      <c r="B127" s="855"/>
      <c r="L127" s="891"/>
    </row>
    <row r="128" spans="2:29" s="878" customFormat="1" x14ac:dyDescent="0.3">
      <c r="B128" s="855">
        <v>14</v>
      </c>
      <c r="C128" s="881" t="s">
        <v>614</v>
      </c>
      <c r="D128" s="881"/>
      <c r="E128" s="881"/>
      <c r="G128" s="881"/>
      <c r="H128" s="881"/>
      <c r="I128" s="881"/>
      <c r="J128" s="881"/>
      <c r="L128" s="891"/>
    </row>
    <row r="129" spans="2:14" s="878" customFormat="1" ht="14.5" customHeight="1" x14ac:dyDescent="0.3">
      <c r="B129" s="855"/>
      <c r="C129" s="892" t="s">
        <v>607</v>
      </c>
      <c r="D129" s="892"/>
      <c r="E129" s="892"/>
      <c r="F129" s="892"/>
      <c r="G129" s="892"/>
      <c r="H129" s="892"/>
      <c r="I129" s="892"/>
      <c r="J129" s="892"/>
      <c r="K129" s="892"/>
      <c r="L129" s="892"/>
      <c r="M129" s="892"/>
    </row>
    <row r="130" spans="2:14" s="878" customFormat="1" ht="3" customHeight="1" x14ac:dyDescent="0.3">
      <c r="B130" s="855"/>
      <c r="C130" s="892"/>
      <c r="D130" s="892"/>
      <c r="E130" s="892"/>
      <c r="F130" s="892"/>
      <c r="G130" s="892"/>
      <c r="H130" s="892"/>
      <c r="I130" s="892"/>
      <c r="J130" s="892"/>
      <c r="K130" s="892"/>
      <c r="L130" s="892"/>
      <c r="M130" s="892"/>
    </row>
    <row r="131" spans="2:14" s="878" customFormat="1" ht="15" customHeight="1" x14ac:dyDescent="0.3">
      <c r="B131" s="841"/>
      <c r="C131" s="297"/>
      <c r="D131" s="1016" t="s">
        <v>608</v>
      </c>
      <c r="E131" s="1016"/>
      <c r="F131" s="1016"/>
      <c r="G131" s="1016"/>
      <c r="H131" s="1016"/>
      <c r="I131" s="1016"/>
      <c r="J131" s="1016"/>
      <c r="K131" s="1016"/>
      <c r="L131" s="1016"/>
      <c r="M131" s="1016"/>
    </row>
    <row r="132" spans="2:14" s="878" customFormat="1" ht="34.5" customHeight="1" x14ac:dyDescent="0.3">
      <c r="B132" s="841"/>
      <c r="C132" s="881"/>
      <c r="D132" s="1016"/>
      <c r="E132" s="1016"/>
      <c r="F132" s="1016"/>
      <c r="G132" s="1016"/>
      <c r="H132" s="1016"/>
      <c r="I132" s="1016"/>
      <c r="J132" s="1016"/>
      <c r="K132" s="1016"/>
      <c r="L132" s="1016"/>
      <c r="M132" s="1016"/>
    </row>
    <row r="133" spans="2:14" s="878" customFormat="1" ht="14.15" customHeight="1" x14ac:dyDescent="0.3">
      <c r="B133" s="855"/>
      <c r="C133" s="297"/>
      <c r="D133" s="1017" t="s">
        <v>747</v>
      </c>
      <c r="E133" s="1017"/>
      <c r="F133" s="1017"/>
      <c r="G133" s="1017"/>
      <c r="H133" s="1017"/>
      <c r="I133" s="1017"/>
      <c r="J133" s="1017"/>
      <c r="K133" s="1017"/>
      <c r="L133" s="1017"/>
      <c r="M133" s="1017"/>
    </row>
    <row r="134" spans="2:14" s="878" customFormat="1" ht="47.5" customHeight="1" x14ac:dyDescent="0.3">
      <c r="B134" s="855"/>
      <c r="D134" s="1017"/>
      <c r="E134" s="1017"/>
      <c r="F134" s="1017"/>
      <c r="G134" s="1017"/>
      <c r="H134" s="1017"/>
      <c r="I134" s="1017"/>
      <c r="J134" s="1017"/>
      <c r="K134" s="1017"/>
      <c r="L134" s="1017"/>
      <c r="M134" s="1017"/>
    </row>
    <row r="135" spans="2:14" s="878" customFormat="1" ht="14.15" customHeight="1" x14ac:dyDescent="0.3">
      <c r="B135" s="919"/>
      <c r="C135" s="1015" t="s">
        <v>609</v>
      </c>
      <c r="D135" s="1015"/>
      <c r="E135" s="1015"/>
      <c r="F135" s="1015"/>
      <c r="G135" s="1015"/>
      <c r="H135" s="1015"/>
      <c r="I135" s="1015"/>
      <c r="J135" s="1015"/>
      <c r="K135" s="1015"/>
      <c r="L135" s="1015"/>
      <c r="M135" s="1015"/>
      <c r="N135" s="1015"/>
    </row>
    <row r="136" spans="2:14" s="878" customFormat="1" ht="33.75" customHeight="1" x14ac:dyDescent="0.3">
      <c r="B136" s="920"/>
      <c r="C136" s="1015"/>
      <c r="D136" s="1015"/>
      <c r="E136" s="1015"/>
      <c r="F136" s="1015"/>
      <c r="G136" s="1015"/>
      <c r="H136" s="1015"/>
      <c r="I136" s="1015"/>
      <c r="J136" s="1015"/>
      <c r="K136" s="1015"/>
      <c r="L136" s="1015"/>
      <c r="M136" s="1015"/>
      <c r="N136" s="1015"/>
    </row>
    <row r="137" spans="2:14" s="878" customFormat="1" ht="5.15" customHeight="1" x14ac:dyDescent="0.35">
      <c r="B137" s="841"/>
      <c r="C137" s="786"/>
      <c r="D137" s="786"/>
      <c r="E137" s="786"/>
      <c r="F137" s="786"/>
      <c r="G137" s="786"/>
      <c r="H137" s="786"/>
      <c r="I137" s="786"/>
      <c r="J137" s="786"/>
      <c r="K137" s="786"/>
      <c r="L137" s="786"/>
      <c r="M137" s="881"/>
      <c r="N137" s="881"/>
    </row>
    <row r="138" spans="2:14" hidden="1" x14ac:dyDescent="0.3">
      <c r="B138" s="1045" t="s">
        <v>507</v>
      </c>
      <c r="C138" s="1045"/>
      <c r="D138" s="1045"/>
      <c r="E138" s="1045"/>
      <c r="F138" s="1045"/>
      <c r="G138" s="1045"/>
      <c r="H138" s="1045"/>
      <c r="I138" s="1045"/>
      <c r="J138" s="1045"/>
      <c r="K138" s="1045"/>
      <c r="L138" s="1046"/>
    </row>
    <row r="139" spans="2:14" hidden="1" x14ac:dyDescent="0.3">
      <c r="B139" s="1047" t="s">
        <v>506</v>
      </c>
      <c r="C139" s="1047"/>
      <c r="D139" s="1047"/>
      <c r="E139" s="1047"/>
      <c r="F139" s="1047"/>
      <c r="G139" s="1047"/>
      <c r="H139" s="1047"/>
      <c r="I139" s="1047"/>
      <c r="J139" s="1047"/>
      <c r="K139" s="1047"/>
      <c r="L139" s="1048"/>
    </row>
    <row r="140" spans="2:14" hidden="1" x14ac:dyDescent="0.3">
      <c r="B140" s="1047"/>
      <c r="C140" s="1047"/>
      <c r="D140" s="1047"/>
      <c r="E140" s="1047"/>
      <c r="F140" s="1047"/>
      <c r="G140" s="1047"/>
      <c r="H140" s="1047"/>
      <c r="I140" s="1047"/>
      <c r="J140" s="1047"/>
      <c r="K140" s="1047"/>
      <c r="L140" s="1048"/>
    </row>
    <row r="141" spans="2:14" hidden="1" x14ac:dyDescent="0.3">
      <c r="B141" s="921"/>
      <c r="C141" s="901"/>
      <c r="D141" s="901"/>
      <c r="E141" s="901"/>
      <c r="F141" s="901"/>
      <c r="G141" s="901"/>
      <c r="H141" s="901"/>
      <c r="I141" s="901"/>
      <c r="J141" s="901"/>
      <c r="K141" s="901"/>
      <c r="L141" s="902"/>
    </row>
    <row r="142" spans="2:14" hidden="1" x14ac:dyDescent="0.3">
      <c r="C142" s="866"/>
      <c r="D142" s="1050" t="s">
        <v>505</v>
      </c>
      <c r="E142" s="1050"/>
      <c r="F142" s="1050"/>
      <c r="G142" s="1050"/>
      <c r="H142" s="1050"/>
      <c r="I142" s="1050"/>
      <c r="J142" s="1050"/>
      <c r="K142" s="1050"/>
      <c r="L142" s="1051"/>
    </row>
    <row r="143" spans="2:14" hidden="1" x14ac:dyDescent="0.3">
      <c r="D143" s="1050"/>
      <c r="E143" s="1050"/>
      <c r="F143" s="1050"/>
      <c r="G143" s="1050"/>
      <c r="H143" s="1050"/>
      <c r="I143" s="1050"/>
      <c r="J143" s="1050"/>
      <c r="K143" s="1050"/>
      <c r="L143" s="1051"/>
    </row>
    <row r="144" spans="2:14" hidden="1" x14ac:dyDescent="0.3">
      <c r="L144" s="903"/>
    </row>
    <row r="145" spans="2:12" hidden="1" x14ac:dyDescent="0.3">
      <c r="C145" s="1052" t="s">
        <v>504</v>
      </c>
      <c r="D145" s="1052"/>
      <c r="E145" s="1052"/>
      <c r="F145" s="1052"/>
      <c r="G145" s="1052"/>
      <c r="H145" s="1052"/>
      <c r="I145" s="1052"/>
      <c r="J145" s="1052"/>
      <c r="K145" s="1052"/>
      <c r="L145" s="1053"/>
    </row>
    <row r="146" spans="2:12" hidden="1" x14ac:dyDescent="0.3">
      <c r="C146" s="1052"/>
      <c r="D146" s="1052"/>
      <c r="E146" s="1052"/>
      <c r="F146" s="1052"/>
      <c r="G146" s="1052"/>
      <c r="H146" s="1052"/>
      <c r="I146" s="1052"/>
      <c r="J146" s="1052"/>
      <c r="K146" s="1052"/>
      <c r="L146" s="1053"/>
    </row>
    <row r="147" spans="2:12" hidden="1" x14ac:dyDescent="0.3">
      <c r="C147" s="904"/>
      <c r="D147" s="904"/>
      <c r="E147" s="904"/>
      <c r="F147" s="904"/>
      <c r="G147" s="904"/>
      <c r="H147" s="904"/>
      <c r="I147" s="904"/>
      <c r="J147" s="904"/>
      <c r="K147" s="904"/>
      <c r="L147" s="905"/>
    </row>
    <row r="148" spans="2:12" hidden="1" x14ac:dyDescent="0.3">
      <c r="C148" s="866"/>
      <c r="D148" s="1016" t="s">
        <v>503</v>
      </c>
      <c r="E148" s="1016"/>
      <c r="F148" s="1016"/>
      <c r="G148" s="1016"/>
      <c r="H148" s="1016"/>
      <c r="I148" s="1016"/>
      <c r="J148" s="1016"/>
      <c r="K148" s="1016"/>
      <c r="L148" s="1049"/>
    </row>
    <row r="149" spans="2:12" hidden="1" x14ac:dyDescent="0.3">
      <c r="C149" s="881"/>
      <c r="D149" s="1016"/>
      <c r="E149" s="1016"/>
      <c r="F149" s="1016"/>
      <c r="G149" s="1016"/>
      <c r="H149" s="1016"/>
      <c r="I149" s="1016"/>
      <c r="J149" s="1016"/>
      <c r="K149" s="1016"/>
      <c r="L149" s="1049"/>
    </row>
    <row r="150" spans="2:12" hidden="1" x14ac:dyDescent="0.3">
      <c r="C150" s="866"/>
      <c r="D150" s="1017" t="s">
        <v>502</v>
      </c>
      <c r="E150" s="1017"/>
      <c r="F150" s="1017"/>
      <c r="G150" s="1017"/>
      <c r="H150" s="1017"/>
      <c r="I150" s="1017"/>
      <c r="J150" s="1017"/>
      <c r="K150" s="1017"/>
      <c r="L150" s="1044"/>
    </row>
    <row r="151" spans="2:12" hidden="1" x14ac:dyDescent="0.3">
      <c r="C151" s="878"/>
      <c r="D151" s="1017"/>
      <c r="E151" s="1017"/>
      <c r="F151" s="1017"/>
      <c r="G151" s="1017"/>
      <c r="H151" s="1017"/>
      <c r="I151" s="1017"/>
      <c r="J151" s="1017"/>
      <c r="K151" s="1017"/>
      <c r="L151" s="1044"/>
    </row>
    <row r="152" spans="2:12" hidden="1" x14ac:dyDescent="0.3">
      <c r="C152" s="866"/>
      <c r="D152" s="1042" t="s">
        <v>501</v>
      </c>
      <c r="E152" s="1042"/>
      <c r="F152" s="1042"/>
      <c r="G152" s="1042"/>
      <c r="H152" s="1042"/>
      <c r="I152" s="1042"/>
      <c r="J152" s="1042"/>
      <c r="K152" s="1042"/>
      <c r="L152" s="1043"/>
    </row>
    <row r="153" spans="2:12" hidden="1" x14ac:dyDescent="0.3">
      <c r="D153" s="1042"/>
      <c r="E153" s="1042"/>
      <c r="F153" s="1042"/>
      <c r="G153" s="1042"/>
      <c r="H153" s="1042"/>
      <c r="I153" s="1042"/>
      <c r="J153" s="1042"/>
      <c r="K153" s="1042"/>
      <c r="L153" s="1043"/>
    </row>
    <row r="154" spans="2:12" hidden="1" x14ac:dyDescent="0.3">
      <c r="D154" s="908"/>
      <c r="E154" s="908"/>
      <c r="F154" s="908"/>
      <c r="G154" s="908"/>
      <c r="H154" s="908"/>
      <c r="I154" s="908"/>
      <c r="J154" s="908"/>
      <c r="K154" s="908"/>
      <c r="L154" s="909"/>
    </row>
    <row r="155" spans="2:12" hidden="1" x14ac:dyDescent="0.3">
      <c r="C155" s="866"/>
      <c r="D155" s="1017" t="s">
        <v>500</v>
      </c>
      <c r="E155" s="1017"/>
      <c r="F155" s="1017"/>
      <c r="G155" s="1017"/>
      <c r="H155" s="1017"/>
      <c r="I155" s="1017"/>
      <c r="J155" s="1017"/>
      <c r="K155" s="1017"/>
      <c r="L155" s="1044"/>
    </row>
    <row r="156" spans="2:12" hidden="1" x14ac:dyDescent="0.3">
      <c r="C156" s="878"/>
      <c r="D156" s="1017"/>
      <c r="E156" s="1017"/>
      <c r="F156" s="1017"/>
      <c r="G156" s="1017"/>
      <c r="H156" s="1017"/>
      <c r="I156" s="1017"/>
      <c r="J156" s="1017"/>
      <c r="K156" s="1017"/>
      <c r="L156" s="1044"/>
    </row>
    <row r="157" spans="2:12" hidden="1" x14ac:dyDescent="0.3">
      <c r="C157" s="866"/>
      <c r="D157" s="1017" t="s">
        <v>499</v>
      </c>
      <c r="E157" s="1017"/>
      <c r="F157" s="1017"/>
      <c r="G157" s="1017"/>
      <c r="H157" s="1017"/>
      <c r="I157" s="1017"/>
      <c r="J157" s="1017"/>
      <c r="K157" s="1017"/>
      <c r="L157" s="1044"/>
    </row>
    <row r="158" spans="2:12" hidden="1" x14ac:dyDescent="0.3">
      <c r="C158" s="878"/>
      <c r="D158" s="1017"/>
      <c r="E158" s="1017"/>
      <c r="F158" s="1017"/>
      <c r="G158" s="1017"/>
      <c r="H158" s="1017"/>
      <c r="I158" s="1017"/>
      <c r="J158" s="1017"/>
      <c r="K158" s="1017"/>
      <c r="L158" s="1044"/>
    </row>
    <row r="159" spans="2:12" hidden="1" x14ac:dyDescent="0.3">
      <c r="C159" s="866"/>
      <c r="D159" s="1017" t="s">
        <v>498</v>
      </c>
      <c r="E159" s="1017"/>
      <c r="F159" s="1017"/>
      <c r="G159" s="1017"/>
      <c r="H159" s="1017"/>
      <c r="I159" s="1017"/>
      <c r="J159" s="1017"/>
      <c r="K159" s="1017"/>
      <c r="L159" s="1044"/>
    </row>
    <row r="160" spans="2:12" hidden="1" x14ac:dyDescent="0.3">
      <c r="B160" s="922"/>
      <c r="C160" s="878"/>
      <c r="D160" s="1017"/>
      <c r="E160" s="1017"/>
      <c r="F160" s="1017"/>
      <c r="G160" s="1017"/>
      <c r="H160" s="1017"/>
      <c r="I160" s="1017"/>
      <c r="J160" s="1017"/>
      <c r="K160" s="1017"/>
      <c r="L160" s="1044"/>
    </row>
    <row r="161" spans="2:12" hidden="1" x14ac:dyDescent="0.3">
      <c r="B161" s="922"/>
      <c r="C161" s="891"/>
      <c r="D161" s="891"/>
      <c r="E161" s="891"/>
      <c r="F161" s="878"/>
      <c r="G161" s="878"/>
      <c r="H161" s="878"/>
      <c r="I161" s="878"/>
      <c r="J161" s="878"/>
      <c r="K161" s="878"/>
      <c r="L161" s="910"/>
    </row>
    <row r="162" spans="2:12" hidden="1" x14ac:dyDescent="0.3">
      <c r="B162" s="922"/>
      <c r="C162" s="866"/>
      <c r="D162" s="1017" t="s">
        <v>497</v>
      </c>
      <c r="E162" s="1017"/>
      <c r="F162" s="1017"/>
      <c r="G162" s="1017"/>
      <c r="H162" s="1017"/>
      <c r="I162" s="1017"/>
      <c r="J162" s="1017"/>
      <c r="K162" s="1017"/>
      <c r="L162" s="1044"/>
    </row>
    <row r="163" spans="2:12" hidden="1" x14ac:dyDescent="0.3">
      <c r="B163" s="922"/>
      <c r="C163" s="878"/>
      <c r="D163" s="1017"/>
      <c r="E163" s="1017"/>
      <c r="F163" s="1017"/>
      <c r="G163" s="1017"/>
      <c r="H163" s="1017"/>
      <c r="I163" s="1017"/>
      <c r="J163" s="1017"/>
      <c r="K163" s="1017"/>
      <c r="L163" s="1044"/>
    </row>
    <row r="164" spans="2:12" hidden="1" x14ac:dyDescent="0.3">
      <c r="B164" s="922"/>
      <c r="C164" s="878"/>
      <c r="D164" s="900"/>
      <c r="E164" s="900"/>
      <c r="F164" s="900"/>
      <c r="G164" s="900"/>
      <c r="H164" s="900"/>
      <c r="I164" s="900"/>
      <c r="J164" s="900"/>
      <c r="K164" s="900"/>
      <c r="L164" s="907"/>
    </row>
    <row r="165" spans="2:12" hidden="1" x14ac:dyDescent="0.3">
      <c r="B165" s="922"/>
      <c r="C165" s="1052" t="s">
        <v>496</v>
      </c>
      <c r="D165" s="1052"/>
      <c r="E165" s="1052"/>
      <c r="F165" s="1052"/>
      <c r="G165" s="1052"/>
      <c r="H165" s="1052"/>
      <c r="I165" s="1052"/>
      <c r="J165" s="1052"/>
      <c r="K165" s="1052"/>
      <c r="L165" s="1053"/>
    </row>
    <row r="166" spans="2:12" hidden="1" x14ac:dyDescent="0.3">
      <c r="B166" s="922"/>
      <c r="C166" s="1052"/>
      <c r="D166" s="1052"/>
      <c r="E166" s="1052"/>
      <c r="F166" s="1052"/>
      <c r="G166" s="1052"/>
      <c r="H166" s="1052"/>
      <c r="I166" s="1052"/>
      <c r="J166" s="1052"/>
      <c r="K166" s="1052"/>
      <c r="L166" s="1053"/>
    </row>
    <row r="167" spans="2:12" hidden="1" x14ac:dyDescent="0.3">
      <c r="B167" s="922"/>
      <c r="C167" s="878"/>
      <c r="D167" s="900"/>
      <c r="E167" s="900"/>
      <c r="F167" s="900"/>
      <c r="G167" s="900"/>
      <c r="H167" s="900"/>
      <c r="I167" s="900"/>
      <c r="J167" s="900"/>
      <c r="K167" s="900"/>
      <c r="L167" s="907"/>
    </row>
    <row r="168" spans="2:12" hidden="1" x14ac:dyDescent="0.3">
      <c r="B168" s="922"/>
      <c r="C168" s="866"/>
      <c r="D168" s="1016" t="s">
        <v>495</v>
      </c>
      <c r="E168" s="1016"/>
      <c r="F168" s="1016"/>
      <c r="G168" s="1016"/>
      <c r="H168" s="1016"/>
      <c r="I168" s="1016"/>
      <c r="J168" s="1016"/>
      <c r="K168" s="1016"/>
      <c r="L168" s="1049"/>
    </row>
    <row r="169" spans="2:12" ht="21" hidden="1" customHeight="1" x14ac:dyDescent="0.3">
      <c r="B169" s="922"/>
      <c r="C169" s="881"/>
      <c r="D169" s="1016"/>
      <c r="E169" s="1016"/>
      <c r="F169" s="1016"/>
      <c r="G169" s="1016"/>
      <c r="H169" s="1016"/>
      <c r="I169" s="1016"/>
      <c r="J169" s="1016"/>
      <c r="K169" s="1016"/>
      <c r="L169" s="1049"/>
    </row>
    <row r="170" spans="2:12" hidden="1" x14ac:dyDescent="0.3">
      <c r="B170" s="922"/>
      <c r="C170" s="866"/>
      <c r="D170" s="1017" t="s">
        <v>494</v>
      </c>
      <c r="E170" s="1017"/>
      <c r="F170" s="1017"/>
      <c r="G170" s="1017"/>
      <c r="H170" s="1017"/>
      <c r="I170" s="1017"/>
      <c r="J170" s="1017"/>
      <c r="K170" s="1017"/>
      <c r="L170" s="1044"/>
    </row>
    <row r="171" spans="2:12" ht="21" hidden="1" customHeight="1" x14ac:dyDescent="0.3">
      <c r="B171" s="922"/>
      <c r="C171" s="878"/>
      <c r="D171" s="1017"/>
      <c r="E171" s="1017"/>
      <c r="F171" s="1017"/>
      <c r="G171" s="1017"/>
      <c r="H171" s="1017"/>
      <c r="I171" s="1017"/>
      <c r="J171" s="1017"/>
      <c r="K171" s="1017"/>
      <c r="L171" s="1044"/>
    </row>
    <row r="172" spans="2:12" hidden="1" x14ac:dyDescent="0.3">
      <c r="B172" s="922"/>
      <c r="C172" s="866"/>
      <c r="D172" s="1042" t="s">
        <v>493</v>
      </c>
      <c r="E172" s="1042"/>
      <c r="F172" s="1042"/>
      <c r="G172" s="1042"/>
      <c r="H172" s="1042"/>
      <c r="I172" s="1042"/>
      <c r="J172" s="1042"/>
      <c r="K172" s="1042"/>
      <c r="L172" s="1043"/>
    </row>
    <row r="173" spans="2:12" hidden="1" x14ac:dyDescent="0.3">
      <c r="B173" s="922"/>
      <c r="D173" s="1042"/>
      <c r="E173" s="1042"/>
      <c r="F173" s="1042"/>
      <c r="G173" s="1042"/>
      <c r="H173" s="1042"/>
      <c r="I173" s="1042"/>
      <c r="J173" s="1042"/>
      <c r="K173" s="1042"/>
      <c r="L173" s="1043"/>
    </row>
    <row r="174" spans="2:12" ht="10" hidden="1" customHeight="1" x14ac:dyDescent="0.3">
      <c r="B174" s="922"/>
      <c r="D174" s="908"/>
      <c r="E174" s="908"/>
      <c r="F174" s="908"/>
      <c r="G174" s="908"/>
      <c r="H174" s="908"/>
      <c r="I174" s="908"/>
      <c r="J174" s="908"/>
      <c r="K174" s="908"/>
      <c r="L174" s="909"/>
    </row>
    <row r="175" spans="2:12" hidden="1" x14ac:dyDescent="0.3">
      <c r="B175" s="922"/>
      <c r="C175" s="866"/>
      <c r="D175" s="1017" t="s">
        <v>492</v>
      </c>
      <c r="E175" s="1017"/>
      <c r="F175" s="1017"/>
      <c r="G175" s="1017"/>
      <c r="H175" s="1017"/>
      <c r="I175" s="1017"/>
      <c r="J175" s="1017"/>
      <c r="K175" s="1017"/>
      <c r="L175" s="1044"/>
    </row>
    <row r="176" spans="2:12" hidden="1" x14ac:dyDescent="0.3">
      <c r="B176" s="922"/>
      <c r="C176" s="878"/>
      <c r="D176" s="1017"/>
      <c r="E176" s="1017"/>
      <c r="F176" s="1017"/>
      <c r="G176" s="1017"/>
      <c r="H176" s="1017"/>
      <c r="I176" s="1017"/>
      <c r="J176" s="1017"/>
      <c r="K176" s="1017"/>
      <c r="L176" s="1044"/>
    </row>
    <row r="177" spans="2:12" ht="14.5" hidden="1" thickBot="1" x14ac:dyDescent="0.35">
      <c r="B177" s="923"/>
      <c r="C177" s="911"/>
      <c r="D177" s="912"/>
      <c r="E177" s="912"/>
      <c r="F177" s="912"/>
      <c r="G177" s="912"/>
      <c r="H177" s="912"/>
      <c r="I177" s="912"/>
      <c r="J177" s="912"/>
      <c r="K177" s="912"/>
      <c r="L177" s="913"/>
    </row>
    <row r="178" spans="2:12" hidden="1" x14ac:dyDescent="0.3">
      <c r="B178" s="922"/>
      <c r="C178" s="1052" t="s">
        <v>491</v>
      </c>
      <c r="D178" s="1052"/>
      <c r="E178" s="1052"/>
      <c r="F178" s="1052"/>
      <c r="G178" s="1052"/>
      <c r="H178" s="1052"/>
      <c r="I178" s="1052"/>
      <c r="J178" s="1052"/>
      <c r="K178" s="1052"/>
      <c r="L178" s="1053"/>
    </row>
    <row r="179" spans="2:12" hidden="1" x14ac:dyDescent="0.3">
      <c r="B179" s="922"/>
      <c r="C179" s="1052"/>
      <c r="D179" s="1052"/>
      <c r="E179" s="1052"/>
      <c r="F179" s="1052"/>
      <c r="G179" s="1052"/>
      <c r="H179" s="1052"/>
      <c r="I179" s="1052"/>
      <c r="J179" s="1052"/>
      <c r="K179" s="1052"/>
      <c r="L179" s="1053"/>
    </row>
    <row r="180" spans="2:12" hidden="1" x14ac:dyDescent="0.3">
      <c r="B180" s="922"/>
      <c r="C180" s="878"/>
      <c r="D180" s="900"/>
      <c r="E180" s="900"/>
      <c r="F180" s="900"/>
      <c r="G180" s="900"/>
      <c r="H180" s="900"/>
      <c r="I180" s="900"/>
      <c r="J180" s="900"/>
      <c r="K180" s="900"/>
      <c r="L180" s="907"/>
    </row>
    <row r="181" spans="2:12" hidden="1" x14ac:dyDescent="0.3">
      <c r="B181" s="922"/>
      <c r="C181" s="866"/>
      <c r="D181" s="1016" t="s">
        <v>490</v>
      </c>
      <c r="E181" s="1016"/>
      <c r="F181" s="1016"/>
      <c r="G181" s="1016"/>
      <c r="H181" s="1016"/>
      <c r="I181" s="1016"/>
      <c r="J181" s="1016"/>
      <c r="K181" s="1016"/>
      <c r="L181" s="1049"/>
    </row>
    <row r="182" spans="2:12" hidden="1" x14ac:dyDescent="0.3">
      <c r="B182" s="922"/>
      <c r="C182" s="881"/>
      <c r="D182" s="1016"/>
      <c r="E182" s="1016"/>
      <c r="F182" s="1016"/>
      <c r="G182" s="1016"/>
      <c r="H182" s="1016"/>
      <c r="I182" s="1016"/>
      <c r="J182" s="1016"/>
      <c r="K182" s="1016"/>
      <c r="L182" s="1049"/>
    </row>
    <row r="183" spans="2:12" hidden="1" x14ac:dyDescent="0.3">
      <c r="B183" s="922"/>
      <c r="C183" s="866"/>
      <c r="D183" s="1017" t="s">
        <v>489</v>
      </c>
      <c r="E183" s="1017"/>
      <c r="F183" s="1017"/>
      <c r="G183" s="1017"/>
      <c r="H183" s="1017"/>
      <c r="I183" s="1017"/>
      <c r="J183" s="1017"/>
      <c r="K183" s="1017"/>
      <c r="L183" s="1044"/>
    </row>
    <row r="184" spans="2:12" hidden="1" x14ac:dyDescent="0.3">
      <c r="B184" s="922"/>
      <c r="C184" s="878"/>
      <c r="D184" s="1017"/>
      <c r="E184" s="1017"/>
      <c r="F184" s="1017"/>
      <c r="G184" s="1017"/>
      <c r="H184" s="1017"/>
      <c r="I184" s="1017"/>
      <c r="J184" s="1017"/>
      <c r="K184" s="1017"/>
      <c r="L184" s="1044"/>
    </row>
    <row r="185" spans="2:12" hidden="1" x14ac:dyDescent="0.3">
      <c r="B185" s="922"/>
      <c r="C185" s="866"/>
      <c r="D185" s="1042" t="s">
        <v>488</v>
      </c>
      <c r="E185" s="1042"/>
      <c r="F185" s="1042"/>
      <c r="G185" s="1042"/>
      <c r="H185" s="1042"/>
      <c r="I185" s="1042"/>
      <c r="J185" s="1042"/>
      <c r="K185" s="1042"/>
      <c r="L185" s="1043"/>
    </row>
    <row r="186" spans="2:12" hidden="1" x14ac:dyDescent="0.3">
      <c r="B186" s="922"/>
      <c r="D186" s="1042"/>
      <c r="E186" s="1042"/>
      <c r="F186" s="1042"/>
      <c r="G186" s="1042"/>
      <c r="H186" s="1042"/>
      <c r="I186" s="1042"/>
      <c r="J186" s="1042"/>
      <c r="K186" s="1042"/>
      <c r="L186" s="1043"/>
    </row>
    <row r="187" spans="2:12" hidden="1" x14ac:dyDescent="0.3">
      <c r="B187" s="922"/>
      <c r="D187" s="908"/>
      <c r="E187" s="908"/>
      <c r="F187" s="908"/>
      <c r="G187" s="908"/>
      <c r="H187" s="908"/>
      <c r="I187" s="908"/>
      <c r="J187" s="908"/>
      <c r="K187" s="908"/>
      <c r="L187" s="909"/>
    </row>
    <row r="188" spans="2:12" ht="18.649999999999999" hidden="1" customHeight="1" x14ac:dyDescent="0.3">
      <c r="B188" s="922"/>
      <c r="C188" s="866"/>
      <c r="D188" s="1017" t="s">
        <v>487</v>
      </c>
      <c r="E188" s="1017"/>
      <c r="F188" s="1017"/>
      <c r="G188" s="1017"/>
      <c r="H188" s="1017"/>
      <c r="I188" s="1017"/>
      <c r="J188" s="1017"/>
      <c r="K188" s="1017"/>
      <c r="L188" s="1044"/>
    </row>
    <row r="189" spans="2:12" hidden="1" x14ac:dyDescent="0.3">
      <c r="B189" s="922"/>
      <c r="C189" s="878"/>
      <c r="D189" s="1017"/>
      <c r="E189" s="1017"/>
      <c r="F189" s="1017"/>
      <c r="G189" s="1017"/>
      <c r="H189" s="1017"/>
      <c r="I189" s="1017"/>
      <c r="J189" s="1017"/>
      <c r="K189" s="1017"/>
      <c r="L189" s="1044"/>
    </row>
    <row r="190" spans="2:12" hidden="1" x14ac:dyDescent="0.3">
      <c r="B190" s="922"/>
      <c r="C190" s="1052" t="s">
        <v>486</v>
      </c>
      <c r="D190" s="1052"/>
      <c r="E190" s="1052"/>
      <c r="F190" s="1052"/>
      <c r="G190" s="1052"/>
      <c r="H190" s="1052"/>
      <c r="I190" s="1052"/>
      <c r="J190" s="1052"/>
      <c r="K190" s="1052"/>
      <c r="L190" s="1053"/>
    </row>
    <row r="191" spans="2:12" hidden="1" x14ac:dyDescent="0.3">
      <c r="B191" s="922"/>
      <c r="C191" s="1052"/>
      <c r="D191" s="1052"/>
      <c r="E191" s="1052"/>
      <c r="F191" s="1052"/>
      <c r="G191" s="1052"/>
      <c r="H191" s="1052"/>
      <c r="I191" s="1052"/>
      <c r="J191" s="1052"/>
      <c r="K191" s="1052"/>
      <c r="L191" s="1053"/>
    </row>
    <row r="192" spans="2:12" hidden="1" x14ac:dyDescent="0.3">
      <c r="B192" s="922"/>
      <c r="C192" s="878"/>
      <c r="D192" s="900"/>
      <c r="E192" s="900"/>
      <c r="F192" s="900"/>
      <c r="G192" s="900"/>
      <c r="H192" s="900"/>
      <c r="I192" s="900"/>
      <c r="J192" s="900"/>
      <c r="K192" s="900"/>
      <c r="L192" s="907"/>
    </row>
    <row r="193" spans="2:12" hidden="1" x14ac:dyDescent="0.3">
      <c r="B193" s="922"/>
      <c r="C193" s="866"/>
      <c r="D193" s="1016" t="s">
        <v>485</v>
      </c>
      <c r="E193" s="1016"/>
      <c r="F193" s="1016"/>
      <c r="G193" s="1016"/>
      <c r="H193" s="1016"/>
      <c r="I193" s="1016"/>
      <c r="J193" s="1016"/>
      <c r="K193" s="1016"/>
      <c r="L193" s="1049"/>
    </row>
    <row r="194" spans="2:12" hidden="1" x14ac:dyDescent="0.3">
      <c r="B194" s="922"/>
      <c r="C194" s="881"/>
      <c r="D194" s="1016"/>
      <c r="E194" s="1016"/>
      <c r="F194" s="1016"/>
      <c r="G194" s="1016"/>
      <c r="H194" s="1016"/>
      <c r="I194" s="1016"/>
      <c r="J194" s="1016"/>
      <c r="K194" s="1016"/>
      <c r="L194" s="1049"/>
    </row>
    <row r="195" spans="2:12" hidden="1" x14ac:dyDescent="0.3">
      <c r="B195" s="922"/>
      <c r="C195" s="881"/>
      <c r="D195" s="899"/>
      <c r="E195" s="899"/>
      <c r="F195" s="899"/>
      <c r="G195" s="899"/>
      <c r="H195" s="899"/>
      <c r="I195" s="899"/>
      <c r="J195" s="899"/>
      <c r="K195" s="899"/>
      <c r="L195" s="906"/>
    </row>
    <row r="196" spans="2:12" hidden="1" x14ac:dyDescent="0.3">
      <c r="B196" s="922"/>
      <c r="C196" s="866"/>
      <c r="D196" s="1017" t="s">
        <v>484</v>
      </c>
      <c r="E196" s="1017"/>
      <c r="F196" s="1017"/>
      <c r="G196" s="1017"/>
      <c r="H196" s="1017"/>
      <c r="I196" s="1017"/>
      <c r="J196" s="1017"/>
      <c r="K196" s="1017"/>
      <c r="L196" s="1044"/>
    </row>
    <row r="197" spans="2:12" hidden="1" x14ac:dyDescent="0.3">
      <c r="B197" s="922"/>
      <c r="C197" s="878"/>
      <c r="D197" s="1017"/>
      <c r="E197" s="1017"/>
      <c r="F197" s="1017"/>
      <c r="G197" s="1017"/>
      <c r="H197" s="1017"/>
      <c r="I197" s="1017"/>
      <c r="J197" s="1017"/>
      <c r="K197" s="1017"/>
      <c r="L197" s="1044"/>
    </row>
    <row r="198" spans="2:12" hidden="1" x14ac:dyDescent="0.3">
      <c r="B198" s="922"/>
      <c r="C198" s="1052" t="s">
        <v>483</v>
      </c>
      <c r="D198" s="1052"/>
      <c r="E198" s="1052"/>
      <c r="F198" s="1052"/>
      <c r="G198" s="1052"/>
      <c r="H198" s="1052"/>
      <c r="I198" s="1052"/>
      <c r="J198" s="1052"/>
      <c r="K198" s="1052"/>
      <c r="L198" s="1053"/>
    </row>
    <row r="199" spans="2:12" hidden="1" x14ac:dyDescent="0.3">
      <c r="B199" s="922"/>
      <c r="C199" s="1052"/>
      <c r="D199" s="1052"/>
      <c r="E199" s="1052"/>
      <c r="F199" s="1052"/>
      <c r="G199" s="1052"/>
      <c r="H199" s="1052"/>
      <c r="I199" s="1052"/>
      <c r="J199" s="1052"/>
      <c r="K199" s="1052"/>
      <c r="L199" s="1053"/>
    </row>
    <row r="200" spans="2:12" hidden="1" x14ac:dyDescent="0.3">
      <c r="B200" s="922"/>
      <c r="C200" s="878"/>
      <c r="D200" s="900"/>
      <c r="E200" s="900"/>
      <c r="F200" s="900"/>
      <c r="G200" s="900"/>
      <c r="H200" s="900"/>
      <c r="I200" s="900"/>
      <c r="J200" s="900"/>
      <c r="K200" s="900"/>
      <c r="L200" s="907"/>
    </row>
    <row r="201" spans="2:12" hidden="1" x14ac:dyDescent="0.3">
      <c r="B201" s="922"/>
      <c r="C201" s="866"/>
      <c r="D201" s="1016" t="s">
        <v>482</v>
      </c>
      <c r="E201" s="1016"/>
      <c r="F201" s="1016"/>
      <c r="G201" s="1016"/>
      <c r="H201" s="1016"/>
      <c r="I201" s="1016"/>
      <c r="J201" s="1016"/>
      <c r="K201" s="1016"/>
      <c r="L201" s="1049"/>
    </row>
    <row r="202" spans="2:12" hidden="1" x14ac:dyDescent="0.3">
      <c r="B202" s="922"/>
      <c r="C202" s="881"/>
      <c r="D202" s="899"/>
      <c r="E202" s="899"/>
      <c r="F202" s="899"/>
      <c r="G202" s="899"/>
      <c r="H202" s="899"/>
      <c r="I202" s="899"/>
      <c r="J202" s="899"/>
      <c r="K202" s="899"/>
      <c r="L202" s="906"/>
    </row>
    <row r="203" spans="2:12" hidden="1" x14ac:dyDescent="0.3">
      <c r="C203" s="866"/>
      <c r="D203" s="1017" t="s">
        <v>481</v>
      </c>
      <c r="E203" s="1017"/>
      <c r="F203" s="1017"/>
      <c r="G203" s="1017"/>
      <c r="H203" s="1017"/>
      <c r="I203" s="1017"/>
      <c r="J203" s="1017"/>
      <c r="K203" s="1017"/>
      <c r="L203" s="1044"/>
    </row>
    <row r="204" spans="2:12" ht="34" hidden="1" customHeight="1" x14ac:dyDescent="0.3">
      <c r="C204" s="878"/>
      <c r="D204" s="1017"/>
      <c r="E204" s="1017"/>
      <c r="F204" s="1017"/>
      <c r="G204" s="1017"/>
      <c r="H204" s="1017"/>
      <c r="I204" s="1017"/>
      <c r="J204" s="1017"/>
      <c r="K204" s="1017"/>
      <c r="L204" s="1044"/>
    </row>
    <row r="205" spans="2:12" ht="14.5" hidden="1" thickBot="1" x14ac:dyDescent="0.35">
      <c r="B205" s="924"/>
      <c r="C205" s="914"/>
      <c r="D205" s="914"/>
      <c r="E205" s="914"/>
      <c r="F205" s="914"/>
      <c r="G205" s="914"/>
      <c r="H205" s="914"/>
      <c r="I205" s="914"/>
      <c r="J205" s="914"/>
      <c r="K205" s="914"/>
      <c r="L205" s="915"/>
    </row>
    <row r="206" spans="2:12" s="917" customFormat="1" ht="15.5" hidden="1" x14ac:dyDescent="0.35">
      <c r="B206" s="916"/>
    </row>
    <row r="207" spans="2:12" s="917" customFormat="1" ht="15.5" x14ac:dyDescent="0.35">
      <c r="B207" s="916"/>
    </row>
    <row r="208" spans="2:12" s="917" customFormat="1" ht="15.5" x14ac:dyDescent="0.35">
      <c r="B208" s="916"/>
    </row>
    <row r="209" spans="2:2" s="917" customFormat="1" ht="15.5" x14ac:dyDescent="0.35">
      <c r="B209" s="916"/>
    </row>
    <row r="210" spans="2:2" s="917" customFormat="1" ht="15.5" x14ac:dyDescent="0.35">
      <c r="B210" s="916"/>
    </row>
    <row r="211" spans="2:2" s="917" customFormat="1" ht="15.5" x14ac:dyDescent="0.35">
      <c r="B211" s="916"/>
    </row>
    <row r="212" spans="2:2" s="917" customFormat="1" ht="15.5" x14ac:dyDescent="0.35">
      <c r="B212" s="916"/>
    </row>
  </sheetData>
  <sheetProtection algorithmName="SHA-512" hashValue="y+L4ic9bNFD2lPUBfgHgv2TqcbYjxgiApzMRHlH7mIjlLhqVNd+DJudgX2R0LBdVSZLp+NA5rtQrMDLGTT2/JQ==" saltValue="zOYba5pvUsQYFUZlFZsPcw==" spinCount="100000" sheet="1" selectLockedCells="1"/>
  <mergeCells count="58">
    <mergeCell ref="D203:L204"/>
    <mergeCell ref="D155:L156"/>
    <mergeCell ref="D157:L158"/>
    <mergeCell ref="D159:L160"/>
    <mergeCell ref="C190:L191"/>
    <mergeCell ref="D162:L163"/>
    <mergeCell ref="C165:L166"/>
    <mergeCell ref="D168:L169"/>
    <mergeCell ref="D170:L171"/>
    <mergeCell ref="D172:L173"/>
    <mergeCell ref="D175:L176"/>
    <mergeCell ref="C178:L179"/>
    <mergeCell ref="D181:L182"/>
    <mergeCell ref="D183:L184"/>
    <mergeCell ref="D185:L186"/>
    <mergeCell ref="D188:L189"/>
    <mergeCell ref="B138:L138"/>
    <mergeCell ref="B139:L140"/>
    <mergeCell ref="D201:L201"/>
    <mergeCell ref="D142:L143"/>
    <mergeCell ref="C145:L146"/>
    <mergeCell ref="D148:L149"/>
    <mergeCell ref="D150:L151"/>
    <mergeCell ref="D152:L153"/>
    <mergeCell ref="D196:L197"/>
    <mergeCell ref="C198:L199"/>
    <mergeCell ref="D193:L194"/>
    <mergeCell ref="S114:AC114"/>
    <mergeCell ref="D86:L86"/>
    <mergeCell ref="S97:AC97"/>
    <mergeCell ref="D13:E13"/>
    <mergeCell ref="D7:F7"/>
    <mergeCell ref="D9:E9"/>
    <mergeCell ref="D10:E10"/>
    <mergeCell ref="D11:E11"/>
    <mergeCell ref="D12:E12"/>
    <mergeCell ref="B97:N97"/>
    <mergeCell ref="B114:N114"/>
    <mergeCell ref="B23:N23"/>
    <mergeCell ref="B1:N1"/>
    <mergeCell ref="B3:N3"/>
    <mergeCell ref="B4:N4"/>
    <mergeCell ref="D82:L83"/>
    <mergeCell ref="B5:N5"/>
    <mergeCell ref="B24:N24"/>
    <mergeCell ref="B15:N15"/>
    <mergeCell ref="B17:N17"/>
    <mergeCell ref="B16:N16"/>
    <mergeCell ref="E22:K22"/>
    <mergeCell ref="D50:M51"/>
    <mergeCell ref="D55:M56"/>
    <mergeCell ref="D61:M62"/>
    <mergeCell ref="C135:N136"/>
    <mergeCell ref="D131:M132"/>
    <mergeCell ref="D133:M134"/>
    <mergeCell ref="D122:M123"/>
    <mergeCell ref="B2:N2"/>
    <mergeCell ref="C119:M120"/>
  </mergeCells>
  <conditionalFormatting sqref="R80:AC101 R114:AC116">
    <cfRule type="cellIs" dxfId="48" priority="19" stopIfTrue="1" operator="equal">
      <formula>#REF!</formula>
    </cfRule>
  </conditionalFormatting>
  <conditionalFormatting sqref="R112:AC113 R124:AC126">
    <cfRule type="cellIs" dxfId="47" priority="21" stopIfTrue="1" operator="equal">
      <formula>#REF!</formula>
    </cfRule>
  </conditionalFormatting>
  <dataValidations count="6">
    <dataValidation type="list" allowBlank="1" showInputMessage="1" showErrorMessage="1" sqref="C162 C185 C188 C168 C183 C172 C203 C175 C181 C196 C201 C193 C170 C142 C148 C150 C152 C155 C157 C159" xr:uid="{C5571877-9658-48D2-9B78-A09C42813A63}">
      <formula1>#REF!</formula1>
    </dataValidation>
    <dataValidation type="list" allowBlank="1" showInputMessage="1" showErrorMessage="1" sqref="C96" xr:uid="{3692298B-F72E-4C1E-8C3C-CDF8B40AE13A}">
      <formula1>#REF!</formula1>
    </dataValidation>
    <dataValidation showInputMessage="1" showErrorMessage="1" sqref="D7 M7" xr:uid="{79AAFCED-89FD-418A-8ECB-802F7B2AF4E2}"/>
    <dataValidation type="list" showInputMessage="1" showErrorMessage="1" sqref="R95 S112:S113 S124:S126 S115:S116" xr:uid="{F15947DA-0A02-439B-9C97-96FF07AD8362}">
      <formula1>$S$7:$S$7</formula1>
    </dataValidation>
    <dataValidation type="list" showInputMessage="1" showErrorMessage="1" sqref="R114 R97:R101" xr:uid="{6538E740-03B4-49DD-92F3-94CA3FB73A8D}">
      <formula1>$S$7:$S$14</formula1>
    </dataValidation>
    <dataValidation type="list" allowBlank="1" showInputMessage="1" showErrorMessage="1" sqref="C19:C21 C26:C27 C30:C33 C35:C36 C39:C40 C43:C45 C49:C50 C54:C55 C59:C61 C65:C66 D71:D72 D76:D78 C82 C86:C87 C89 C92:C95 J100 C104 C107:C112 C122 C131 C133 C100" xr:uid="{155BA236-4CEE-47D3-AF47-BED285E9F198}">
      <formula1>"X,"</formula1>
    </dataValidation>
  </dataValidations>
  <printOptions horizontalCentered="1"/>
  <pageMargins left="0.25" right="0.25" top="0.25" bottom="0.25" header="0.3" footer="0.3"/>
  <pageSetup scale="86" fitToHeight="0" orientation="portrait" r:id="rId1"/>
  <headerFooter>
    <oddFooter>&amp;L&amp;"Arial Narrow,Regular"&amp;8&amp;A&amp;R&amp;"Arial Narrow,Regular"&amp;8Page &amp;P of &amp;N</oddFooter>
  </headerFooter>
  <rowBreaks count="1" manualBreakCount="1">
    <brk id="57" min="1" max="13" man="1"/>
  </rowBreaks>
  <colBreaks count="1" manualBreakCount="1">
    <brk id="3" max="142"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307C1-2BAF-4369-8505-8B404E90A60E}">
  <sheetPr codeName="Sheet4">
    <pageSetUpPr fitToPage="1"/>
  </sheetPr>
  <dimension ref="B1:AA1657"/>
  <sheetViews>
    <sheetView showGridLines="0" view="pageBreakPreview" zoomScaleNormal="100" zoomScaleSheetLayoutView="100" workbookViewId="0">
      <selection activeCell="B7" sqref="B7:R7"/>
    </sheetView>
    <sheetView workbookViewId="1">
      <selection activeCell="G472" sqref="G472"/>
    </sheetView>
  </sheetViews>
  <sheetFormatPr defaultColWidth="10.453125" defaultRowHeight="15.5" x14ac:dyDescent="0.35"/>
  <cols>
    <col min="1" max="1" width="3.54296875" style="275" customWidth="1"/>
    <col min="2" max="2" width="9.453125" style="277" customWidth="1"/>
    <col min="3" max="3" width="0.81640625" style="277" customWidth="1"/>
    <col min="4" max="7" width="9.1796875" style="277" customWidth="1"/>
    <col min="8" max="8" width="8" style="277" customWidth="1"/>
    <col min="9" max="9" width="10.54296875" style="277" customWidth="1"/>
    <col min="10" max="10" width="9.1796875" style="277" customWidth="1"/>
    <col min="11" max="11" width="0.54296875" style="277" customWidth="1"/>
    <col min="12" max="12" width="7.453125" style="277" customWidth="1"/>
    <col min="13" max="13" width="2" style="277" customWidth="1"/>
    <col min="14" max="14" width="9.1796875" style="277" customWidth="1"/>
    <col min="15" max="15" width="2" style="277" customWidth="1"/>
    <col min="16" max="16" width="3.81640625" style="277" customWidth="1"/>
    <col min="17" max="17" width="13.1796875" style="277" customWidth="1"/>
    <col min="18" max="18" width="12.81640625" style="277" customWidth="1"/>
    <col min="19" max="19" width="9.1796875" style="275" customWidth="1"/>
    <col min="20" max="20" width="4.54296875" style="276" hidden="1" customWidth="1"/>
    <col min="21" max="21" width="2.54296875" style="276" hidden="1" customWidth="1"/>
    <col min="22" max="22" width="23.453125" style="276" hidden="1" customWidth="1"/>
    <col min="23" max="23" width="10.453125" style="276" hidden="1" customWidth="1"/>
    <col min="24" max="24" width="22.1796875" style="276" hidden="1" customWidth="1"/>
    <col min="25" max="25" width="10.453125" style="276" hidden="1" customWidth="1"/>
    <col min="26" max="27" width="10.453125" style="276" customWidth="1"/>
    <col min="28" max="29" width="10.453125" style="275" customWidth="1"/>
    <col min="30" max="16384" width="10.453125" style="275"/>
  </cols>
  <sheetData>
    <row r="1" spans="2:26" s="777" customFormat="1" x14ac:dyDescent="0.35">
      <c r="B1" s="983" t="s">
        <v>480</v>
      </c>
      <c r="C1" s="983"/>
      <c r="D1" s="983"/>
      <c r="E1" s="983"/>
      <c r="F1" s="983"/>
      <c r="G1" s="983"/>
      <c r="H1" s="983"/>
      <c r="I1" s="983"/>
      <c r="J1" s="983"/>
      <c r="K1" s="983"/>
      <c r="L1" s="983"/>
      <c r="M1" s="983"/>
      <c r="N1" s="983"/>
      <c r="O1" s="983"/>
      <c r="P1" s="983"/>
      <c r="Q1" s="983"/>
      <c r="R1" s="983"/>
    </row>
    <row r="2" spans="2:26" s="777" customFormat="1" ht="30" customHeight="1" x14ac:dyDescent="0.35">
      <c r="B2" s="1019" t="s">
        <v>463</v>
      </c>
      <c r="C2" s="1019"/>
      <c r="D2" s="1019"/>
      <c r="E2" s="1019"/>
      <c r="F2" s="1019"/>
      <c r="G2" s="1019"/>
      <c r="H2" s="1019"/>
      <c r="I2" s="1019"/>
      <c r="J2" s="1019"/>
      <c r="K2" s="1019"/>
      <c r="L2" s="1019"/>
      <c r="M2" s="1019"/>
      <c r="N2" s="1019"/>
      <c r="O2" s="1019"/>
      <c r="P2" s="1019"/>
      <c r="Q2" s="1019"/>
      <c r="R2" s="1019"/>
    </row>
    <row r="3" spans="2:26" s="777" customFormat="1" ht="17.5" customHeight="1" x14ac:dyDescent="0.35">
      <c r="B3" s="985" t="str">
        <f>Instructions!B3</f>
        <v>Updated: August 2024</v>
      </c>
      <c r="C3" s="986"/>
      <c r="D3" s="986"/>
      <c r="E3" s="986"/>
      <c r="F3" s="986"/>
      <c r="G3" s="986"/>
      <c r="H3" s="986"/>
      <c r="I3" s="986"/>
      <c r="J3" s="986"/>
      <c r="K3" s="986"/>
      <c r="L3" s="986"/>
      <c r="M3" s="986"/>
      <c r="N3" s="986"/>
      <c r="O3" s="986"/>
      <c r="P3" s="986"/>
      <c r="Q3" s="986"/>
      <c r="R3" s="987"/>
    </row>
    <row r="4" spans="2:26" s="917" customFormat="1" ht="22" customHeight="1" x14ac:dyDescent="0.4">
      <c r="B4" s="1080" t="s">
        <v>958</v>
      </c>
      <c r="C4" s="1081"/>
      <c r="D4" s="1081"/>
      <c r="E4" s="1081"/>
      <c r="F4" s="1081"/>
      <c r="G4" s="1081"/>
      <c r="H4" s="1081"/>
      <c r="I4" s="1081"/>
      <c r="J4" s="1081"/>
      <c r="K4" s="1081"/>
      <c r="L4" s="1081"/>
      <c r="M4" s="1081"/>
      <c r="N4" s="1081"/>
      <c r="O4" s="1081"/>
      <c r="P4" s="1081"/>
      <c r="Q4" s="1081"/>
      <c r="R4" s="1081"/>
      <c r="S4" s="832"/>
      <c r="V4" s="928"/>
      <c r="W4" s="929"/>
      <c r="X4" s="930"/>
      <c r="Y4" s="931"/>
      <c r="Z4" s="932"/>
    </row>
    <row r="5" spans="2:26" s="917" customFormat="1" ht="50.15" customHeight="1" x14ac:dyDescent="0.4">
      <c r="B5" s="1083" t="s">
        <v>959</v>
      </c>
      <c r="C5" s="1083"/>
      <c r="D5" s="1083"/>
      <c r="E5" s="1083"/>
      <c r="F5" s="1083"/>
      <c r="G5" s="1083"/>
      <c r="H5" s="1083"/>
      <c r="I5" s="1083"/>
      <c r="J5" s="1083"/>
      <c r="K5" s="1083"/>
      <c r="L5" s="1083"/>
      <c r="M5" s="1083"/>
      <c r="N5" s="1083"/>
      <c r="O5" s="1083"/>
      <c r="P5" s="1083"/>
      <c r="Q5" s="1083"/>
      <c r="R5" s="1083"/>
      <c r="S5" s="832"/>
      <c r="V5" s="928"/>
      <c r="W5" s="929"/>
      <c r="X5" s="930"/>
      <c r="Y5" s="931"/>
      <c r="Z5" s="932"/>
    </row>
    <row r="6" spans="2:26" s="917" customFormat="1" ht="50.15" customHeight="1" x14ac:dyDescent="0.4">
      <c r="B6" s="1082" t="s">
        <v>1054</v>
      </c>
      <c r="C6" s="1082"/>
      <c r="D6" s="1082"/>
      <c r="E6" s="1082"/>
      <c r="F6" s="1082"/>
      <c r="G6" s="1082"/>
      <c r="H6" s="1082"/>
      <c r="I6" s="1082"/>
      <c r="J6" s="1082"/>
      <c r="K6" s="1082"/>
      <c r="L6" s="1082"/>
      <c r="M6" s="1082"/>
      <c r="N6" s="1082"/>
      <c r="O6" s="1082"/>
      <c r="P6" s="1082"/>
      <c r="Q6" s="1082"/>
      <c r="R6" s="1082"/>
      <c r="S6" s="832"/>
      <c r="V6" s="928"/>
      <c r="W6" s="929"/>
      <c r="X6" s="930"/>
      <c r="Y6" s="931"/>
      <c r="Z6" s="932"/>
    </row>
    <row r="7" spans="2:26" s="276" customFormat="1" ht="77.150000000000006" customHeight="1" x14ac:dyDescent="0.4">
      <c r="B7" s="1059"/>
      <c r="C7" s="1060"/>
      <c r="D7" s="1060"/>
      <c r="E7" s="1060"/>
      <c r="F7" s="1060"/>
      <c r="G7" s="1060"/>
      <c r="H7" s="1060"/>
      <c r="I7" s="1060"/>
      <c r="J7" s="1060"/>
      <c r="K7" s="1060"/>
      <c r="L7" s="1060"/>
      <c r="M7" s="1060"/>
      <c r="N7" s="1060"/>
      <c r="O7" s="1060"/>
      <c r="P7" s="1060"/>
      <c r="Q7" s="1060"/>
      <c r="R7" s="1061"/>
      <c r="S7" s="275"/>
      <c r="V7" s="295"/>
      <c r="W7" s="291"/>
      <c r="X7" s="293"/>
      <c r="Y7" s="290"/>
      <c r="Z7" s="443"/>
    </row>
    <row r="8" spans="2:26" s="917" customFormat="1" ht="13" customHeight="1" x14ac:dyDescent="0.4">
      <c r="B8" s="815" t="s">
        <v>257</v>
      </c>
      <c r="C8" s="815"/>
      <c r="D8" s="815"/>
      <c r="E8" s="816">
        <f>1500-LEN(B7)</f>
        <v>1500</v>
      </c>
      <c r="F8" s="820"/>
      <c r="G8" s="820"/>
      <c r="H8" s="820"/>
      <c r="I8" s="820"/>
      <c r="J8" s="820"/>
      <c r="K8" s="820"/>
      <c r="L8" s="820"/>
      <c r="M8" s="820"/>
      <c r="N8" s="820"/>
      <c r="O8" s="832"/>
      <c r="P8" s="832"/>
      <c r="Q8" s="832"/>
      <c r="R8" s="832"/>
      <c r="S8" s="832"/>
      <c r="V8" s="928"/>
      <c r="W8" s="929"/>
      <c r="X8" s="930"/>
      <c r="Y8" s="931"/>
      <c r="Z8" s="932"/>
    </row>
    <row r="9" spans="2:26" s="917" customFormat="1" ht="20.5" customHeight="1" x14ac:dyDescent="0.4">
      <c r="B9" s="933" t="s">
        <v>463</v>
      </c>
      <c r="C9" s="817"/>
      <c r="D9" s="817"/>
      <c r="E9" s="818"/>
      <c r="F9" s="820"/>
      <c r="G9" s="820"/>
      <c r="H9" s="820"/>
      <c r="I9" s="820"/>
      <c r="J9" s="820"/>
      <c r="K9" s="820"/>
      <c r="L9" s="820"/>
      <c r="M9" s="820"/>
      <c r="N9" s="820"/>
      <c r="O9" s="832"/>
      <c r="P9" s="832"/>
      <c r="Q9" s="832"/>
      <c r="R9" s="832"/>
      <c r="S9" s="832"/>
      <c r="V9" s="928"/>
      <c r="W9" s="929"/>
      <c r="X9" s="930"/>
      <c r="Y9" s="931"/>
      <c r="Z9" s="932"/>
    </row>
    <row r="10" spans="2:26" s="917" customFormat="1" ht="17.5" customHeight="1" thickBot="1" x14ac:dyDescent="0.4">
      <c r="B10" s="934" t="s">
        <v>470</v>
      </c>
      <c r="C10" s="934"/>
      <c r="D10" s="935"/>
      <c r="E10" s="935"/>
      <c r="F10" s="935"/>
      <c r="G10" s="935"/>
      <c r="H10" s="935"/>
      <c r="I10" s="935"/>
      <c r="J10" s="935"/>
      <c r="K10" s="935"/>
      <c r="L10" s="936"/>
      <c r="M10" s="935"/>
      <c r="N10" s="937"/>
      <c r="O10" s="832"/>
      <c r="P10" s="937"/>
      <c r="Q10" s="937"/>
      <c r="R10" s="937"/>
      <c r="S10" s="938"/>
      <c r="V10" s="939"/>
      <c r="W10" s="929"/>
      <c r="X10" s="929"/>
      <c r="Y10" s="931"/>
    </row>
    <row r="11" spans="2:26" s="276" customFormat="1" x14ac:dyDescent="0.35">
      <c r="B11" s="526"/>
      <c r="C11" s="526"/>
      <c r="D11" s="526"/>
      <c r="E11" s="527"/>
      <c r="F11" s="726" t="s">
        <v>886</v>
      </c>
      <c r="G11" s="282"/>
      <c r="H11" s="528"/>
      <c r="I11" s="528"/>
      <c r="J11" s="526"/>
      <c r="K11" s="526"/>
      <c r="L11" s="529" t="s">
        <v>238</v>
      </c>
      <c r="M11" s="526"/>
      <c r="N11" s="1062" t="s">
        <v>255</v>
      </c>
      <c r="O11" s="1062"/>
      <c r="P11" s="1062"/>
      <c r="Q11" s="530"/>
      <c r="R11" s="530"/>
      <c r="S11" s="275"/>
      <c r="T11" s="276" t="s">
        <v>242</v>
      </c>
      <c r="U11" s="276" t="s">
        <v>276</v>
      </c>
      <c r="V11" s="289" t="s">
        <v>85</v>
      </c>
      <c r="W11" s="291"/>
      <c r="X11" s="295" t="s">
        <v>469</v>
      </c>
      <c r="Y11" s="290"/>
    </row>
    <row r="12" spans="2:26" s="276" customFormat="1" x14ac:dyDescent="0.35">
      <c r="B12" s="531" t="s">
        <v>468</v>
      </c>
      <c r="C12" s="532"/>
      <c r="D12" s="533">
        <v>1</v>
      </c>
      <c r="E12" s="1074"/>
      <c r="F12" s="1075"/>
      <c r="G12" s="1076"/>
      <c r="H12" s="4"/>
      <c r="I12" s="4"/>
      <c r="J12" s="8" t="s">
        <v>232</v>
      </c>
      <c r="K12" s="8"/>
      <c r="L12" s="283"/>
      <c r="M12" s="4"/>
      <c r="N12" s="1070"/>
      <c r="O12" s="1071"/>
      <c r="P12" s="1071"/>
      <c r="Q12" s="1071"/>
      <c r="R12" s="1072"/>
      <c r="S12" s="275"/>
      <c r="T12" s="276" t="s">
        <v>137</v>
      </c>
      <c r="V12" s="289" t="s">
        <v>141</v>
      </c>
      <c r="W12" s="291"/>
      <c r="X12" s="294"/>
      <c r="Y12" s="290"/>
    </row>
    <row r="13" spans="2:26" s="276" customFormat="1" x14ac:dyDescent="0.35">
      <c r="B13" s="8" t="s">
        <v>231</v>
      </c>
      <c r="C13" s="8"/>
      <c r="D13" s="1077"/>
      <c r="E13" s="1077"/>
      <c r="F13" s="1077"/>
      <c r="G13" s="1077"/>
      <c r="H13" s="4"/>
      <c r="I13" s="4"/>
      <c r="J13" s="8" t="s">
        <v>241</v>
      </c>
      <c r="K13" s="8"/>
      <c r="L13" s="283"/>
      <c r="M13" s="4"/>
      <c r="N13" s="1070"/>
      <c r="O13" s="1071"/>
      <c r="P13" s="1071"/>
      <c r="Q13" s="1071"/>
      <c r="R13" s="1072"/>
      <c r="S13" s="275"/>
      <c r="V13" s="289" t="s">
        <v>142</v>
      </c>
      <c r="W13" s="291"/>
      <c r="X13" s="293" t="s">
        <v>467</v>
      </c>
      <c r="Y13" s="290"/>
    </row>
    <row r="14" spans="2:26" s="276" customFormat="1" x14ac:dyDescent="0.35">
      <c r="B14" s="8" t="s">
        <v>227</v>
      </c>
      <c r="C14" s="8"/>
      <c r="D14" s="1069"/>
      <c r="E14" s="1069"/>
      <c r="F14" s="1069"/>
      <c r="G14" s="1069"/>
      <c r="H14" s="4"/>
      <c r="I14" s="4"/>
      <c r="J14" s="8" t="s">
        <v>239</v>
      </c>
      <c r="K14" s="8"/>
      <c r="L14" s="283"/>
      <c r="M14" s="4"/>
      <c r="N14" s="1070"/>
      <c r="O14" s="1071"/>
      <c r="P14" s="1071"/>
      <c r="Q14" s="1071"/>
      <c r="R14" s="1072"/>
      <c r="S14" s="275"/>
      <c r="V14" s="289" t="s">
        <v>143</v>
      </c>
      <c r="W14" s="291"/>
      <c r="X14" s="293" t="s">
        <v>466</v>
      </c>
      <c r="Y14" s="290"/>
    </row>
    <row r="15" spans="2:26" s="276" customFormat="1" x14ac:dyDescent="0.35">
      <c r="B15" s="8" t="s">
        <v>461</v>
      </c>
      <c r="C15" s="8"/>
      <c r="D15" s="1073"/>
      <c r="E15" s="1073"/>
      <c r="F15" s="1073"/>
      <c r="G15" s="1073"/>
      <c r="H15" s="4"/>
      <c r="I15" s="4"/>
      <c r="J15" s="8" t="s">
        <v>244</v>
      </c>
      <c r="K15" s="8"/>
      <c r="L15" s="283"/>
      <c r="M15" s="4"/>
      <c r="N15" s="1070"/>
      <c r="O15" s="1071"/>
      <c r="P15" s="1071"/>
      <c r="Q15" s="1071"/>
      <c r="R15" s="1072"/>
      <c r="S15" s="275"/>
      <c r="V15" s="289" t="s">
        <v>144</v>
      </c>
      <c r="W15" s="291"/>
      <c r="X15" s="293" t="s">
        <v>465</v>
      </c>
      <c r="Y15" s="290"/>
    </row>
    <row r="16" spans="2:26" s="276" customFormat="1" x14ac:dyDescent="0.35">
      <c r="B16" s="8" t="s">
        <v>254</v>
      </c>
      <c r="C16" s="8"/>
      <c r="D16" s="1073"/>
      <c r="E16" s="1073"/>
      <c r="F16" s="1073"/>
      <c r="G16" s="1073"/>
      <c r="H16" s="4"/>
      <c r="I16" s="4"/>
      <c r="J16" s="8" t="s">
        <v>240</v>
      </c>
      <c r="K16" s="8"/>
      <c r="L16" s="283"/>
      <c r="M16" s="4"/>
      <c r="N16" s="1070"/>
      <c r="O16" s="1071"/>
      <c r="P16" s="1071"/>
      <c r="Q16" s="1071"/>
      <c r="R16" s="1072"/>
      <c r="S16" s="275"/>
      <c r="V16" s="289" t="s">
        <v>145</v>
      </c>
      <c r="W16" s="291"/>
      <c r="X16" s="291"/>
      <c r="Y16" s="290"/>
    </row>
    <row r="17" spans="2:25" s="276" customFormat="1" x14ac:dyDescent="0.35">
      <c r="B17" s="8" t="s">
        <v>48</v>
      </c>
      <c r="C17" s="8"/>
      <c r="D17" s="1069"/>
      <c r="E17" s="1069"/>
      <c r="F17" s="1069"/>
      <c r="G17" s="1069"/>
      <c r="H17" s="4"/>
      <c r="I17" s="4"/>
      <c r="J17" s="4"/>
      <c r="K17" s="4"/>
      <c r="L17" s="8"/>
      <c r="M17" s="4"/>
      <c r="N17" s="299"/>
      <c r="O17" s="275"/>
      <c r="P17" s="299"/>
      <c r="Q17" s="275"/>
      <c r="R17" s="275"/>
      <c r="S17" s="275"/>
      <c r="V17" s="289" t="s">
        <v>146</v>
      </c>
      <c r="W17" s="291"/>
      <c r="X17" s="291"/>
      <c r="Y17" s="290"/>
    </row>
    <row r="18" spans="2:25" s="276" customFormat="1" x14ac:dyDescent="0.35">
      <c r="B18" s="8" t="s">
        <v>283</v>
      </c>
      <c r="C18" s="4"/>
      <c r="D18" s="1069"/>
      <c r="E18" s="1069"/>
      <c r="F18" s="1069"/>
      <c r="G18" s="1069"/>
      <c r="H18" s="4"/>
      <c r="I18" s="4"/>
      <c r="J18" s="275"/>
      <c r="K18" s="275"/>
      <c r="L18" s="275"/>
      <c r="M18" s="275"/>
      <c r="N18" s="275"/>
      <c r="O18" s="275"/>
      <c r="P18" s="275"/>
      <c r="Q18" s="275"/>
      <c r="R18" s="275"/>
      <c r="S18" s="275"/>
      <c r="V18" s="289" t="s">
        <v>147</v>
      </c>
      <c r="W18" s="291"/>
      <c r="X18" s="291" t="s">
        <v>338</v>
      </c>
      <c r="Y18" s="290"/>
    </row>
    <row r="19" spans="2:25" s="276" customFormat="1" x14ac:dyDescent="0.35">
      <c r="B19" s="8" t="s">
        <v>236</v>
      </c>
      <c r="C19" s="8"/>
      <c r="D19" s="280"/>
      <c r="E19" s="534" t="s">
        <v>234</v>
      </c>
      <c r="F19" s="4"/>
      <c r="G19" s="4"/>
      <c r="H19" s="4"/>
      <c r="I19" s="4"/>
      <c r="J19" s="8" t="s">
        <v>243</v>
      </c>
      <c r="K19" s="4"/>
      <c r="L19" s="282"/>
      <c r="M19" s="4"/>
      <c r="N19" s="299"/>
      <c r="O19" s="275"/>
      <c r="P19" s="8"/>
      <c r="Q19"/>
      <c r="R19" s="275"/>
      <c r="S19" s="275"/>
      <c r="V19" s="289" t="s">
        <v>148</v>
      </c>
      <c r="W19" s="291"/>
      <c r="X19" s="291" t="s">
        <v>412</v>
      </c>
      <c r="Y19" s="290"/>
    </row>
    <row r="20" spans="2:25" s="276" customFormat="1" x14ac:dyDescent="0.35">
      <c r="B20" s="8" t="s">
        <v>237</v>
      </c>
      <c r="C20" s="8"/>
      <c r="D20" s="280"/>
      <c r="E20" s="534" t="s">
        <v>235</v>
      </c>
      <c r="F20" s="4"/>
      <c r="G20" s="4"/>
      <c r="H20" s="4"/>
      <c r="I20" s="4"/>
      <c r="J20" s="8" t="s">
        <v>233</v>
      </c>
      <c r="K20" s="4"/>
      <c r="L20" s="281"/>
      <c r="M20" s="4"/>
      <c r="N20" s="299"/>
      <c r="O20" s="275"/>
      <c r="P20" s="299"/>
      <c r="Q20" s="275"/>
      <c r="R20" s="275"/>
      <c r="S20" s="275"/>
      <c r="V20" s="289" t="s">
        <v>149</v>
      </c>
      <c r="W20" s="291"/>
      <c r="X20" s="291" t="s">
        <v>78</v>
      </c>
      <c r="Y20" s="290"/>
    </row>
    <row r="21" spans="2:25" s="276" customFormat="1" x14ac:dyDescent="0.35">
      <c r="B21" s="275"/>
      <c r="C21" s="275"/>
      <c r="D21" s="275"/>
      <c r="E21" s="275"/>
      <c r="F21" s="275"/>
      <c r="G21" s="275"/>
      <c r="H21" s="275"/>
      <c r="I21" s="275"/>
      <c r="J21" s="8" t="s">
        <v>183</v>
      </c>
      <c r="K21" s="4"/>
      <c r="L21" s="1066"/>
      <c r="M21" s="1067"/>
      <c r="N21" s="1067"/>
      <c r="O21" s="1067"/>
      <c r="P21" s="1068"/>
      <c r="Q21" s="275"/>
      <c r="R21" s="275"/>
      <c r="S21" s="275"/>
      <c r="V21" s="289" t="s">
        <v>150</v>
      </c>
      <c r="W21" s="291"/>
      <c r="X21" s="291" t="s">
        <v>84</v>
      </c>
      <c r="Y21" s="290"/>
    </row>
    <row r="22" spans="2:25" s="276" customFormat="1" x14ac:dyDescent="0.35">
      <c r="B22" s="335" t="s">
        <v>460</v>
      </c>
      <c r="C22" s="520"/>
      <c r="G22" s="4"/>
      <c r="H22" s="4"/>
      <c r="I22" s="4"/>
      <c r="J22" s="4"/>
      <c r="K22" s="4"/>
      <c r="L22" s="4"/>
      <c r="M22" s="4"/>
      <c r="N22" s="4"/>
      <c r="O22" s="275"/>
      <c r="P22" s="275"/>
      <c r="Q22" s="275"/>
      <c r="R22" s="275"/>
      <c r="S22" s="275"/>
      <c r="V22" s="289" t="s">
        <v>151</v>
      </c>
      <c r="W22" s="291"/>
      <c r="X22" s="291" t="s">
        <v>83</v>
      </c>
      <c r="Y22" s="290"/>
    </row>
    <row r="23" spans="2:25" s="276" customFormat="1" x14ac:dyDescent="0.35">
      <c r="B23" s="535" t="s">
        <v>990</v>
      </c>
      <c r="C23" s="535"/>
      <c r="D23" s="4"/>
      <c r="E23" s="4"/>
      <c r="F23" s="4"/>
      <c r="G23" s="4"/>
      <c r="H23" s="4"/>
      <c r="I23" s="4"/>
      <c r="J23" s="275"/>
      <c r="K23" s="4"/>
      <c r="L23" s="4"/>
      <c r="M23" s="4"/>
      <c r="N23" s="4"/>
      <c r="O23" s="275"/>
      <c r="P23" s="275"/>
      <c r="Q23" s="275"/>
      <c r="R23" s="275"/>
      <c r="S23" s="275"/>
      <c r="V23" s="289" t="s">
        <v>152</v>
      </c>
      <c r="W23" s="291"/>
      <c r="X23" s="291"/>
      <c r="Y23" s="290"/>
    </row>
    <row r="24" spans="2:25" s="276" customFormat="1" ht="7.5" customHeight="1" x14ac:dyDescent="0.35">
      <c r="B24" s="535"/>
      <c r="C24" s="535"/>
      <c r="D24" s="4"/>
      <c r="E24" s="4"/>
      <c r="F24" s="4"/>
      <c r="G24" s="4"/>
      <c r="H24" s="4"/>
      <c r="I24" s="4"/>
      <c r="J24" s="275"/>
      <c r="K24" s="4"/>
      <c r="L24" s="4"/>
      <c r="M24" s="4"/>
      <c r="N24" s="4"/>
      <c r="O24" s="275"/>
      <c r="P24" s="275"/>
      <c r="Q24" s="275"/>
      <c r="R24" s="275"/>
      <c r="S24" s="275"/>
      <c r="V24" s="289" t="s">
        <v>153</v>
      </c>
      <c r="W24" s="291"/>
      <c r="X24" s="291"/>
      <c r="Y24" s="290"/>
    </row>
    <row r="25" spans="2:25" s="276" customFormat="1" x14ac:dyDescent="0.35">
      <c r="B25" s="285" t="s">
        <v>464</v>
      </c>
      <c r="C25" s="285"/>
      <c r="D25" s="4"/>
      <c r="E25" s="4"/>
      <c r="F25" s="4"/>
      <c r="G25" s="536" t="s">
        <v>439</v>
      </c>
      <c r="H25" s="4"/>
      <c r="I25" s="4"/>
      <c r="J25" s="4"/>
      <c r="K25" s="4"/>
      <c r="L25" s="275"/>
      <c r="M25" s="275"/>
      <c r="N25" s="537" t="s">
        <v>438</v>
      </c>
      <c r="O25" s="275"/>
      <c r="P25" s="275"/>
      <c r="Q25" s="275"/>
      <c r="R25" s="275"/>
      <c r="S25" s="275"/>
      <c r="V25" s="289" t="s">
        <v>154</v>
      </c>
      <c r="W25" s="291"/>
      <c r="X25" s="291" t="s">
        <v>86</v>
      </c>
      <c r="Y25" s="290"/>
    </row>
    <row r="26" spans="2:25" s="276" customFormat="1" x14ac:dyDescent="0.35">
      <c r="B26" s="292"/>
      <c r="C26" s="538"/>
      <c r="D26" s="300" t="s">
        <v>459</v>
      </c>
      <c r="E26" s="275"/>
      <c r="F26" s="4"/>
      <c r="G26" s="1055"/>
      <c r="H26" s="1056"/>
      <c r="I26" s="1056"/>
      <c r="J26" s="1056"/>
      <c r="K26" s="1056"/>
      <c r="L26" s="1057"/>
      <c r="M26" s="275"/>
      <c r="N26" s="1055"/>
      <c r="O26" s="1056"/>
      <c r="P26" s="1056"/>
      <c r="Q26" s="1056"/>
      <c r="R26" s="1057"/>
      <c r="S26" s="286"/>
      <c r="V26" s="289" t="s">
        <v>155</v>
      </c>
      <c r="W26" s="291"/>
      <c r="X26" s="291" t="s">
        <v>80</v>
      </c>
      <c r="Y26" s="290"/>
    </row>
    <row r="27" spans="2:25" s="276" customFormat="1" x14ac:dyDescent="0.35">
      <c r="B27" s="292"/>
      <c r="C27" s="538"/>
      <c r="D27" s="300" t="s">
        <v>458</v>
      </c>
      <c r="E27" s="275"/>
      <c r="F27" s="4"/>
      <c r="G27" s="1055"/>
      <c r="H27" s="1056"/>
      <c r="I27" s="1056"/>
      <c r="J27" s="1056"/>
      <c r="K27" s="1056"/>
      <c r="L27" s="1057"/>
      <c r="M27" s="275"/>
      <c r="N27" s="1055"/>
      <c r="O27" s="1056"/>
      <c r="P27" s="1056"/>
      <c r="Q27" s="1056"/>
      <c r="R27" s="1057"/>
      <c r="S27" s="286"/>
      <c r="V27" s="289" t="s">
        <v>156</v>
      </c>
      <c r="W27" s="291"/>
      <c r="X27" s="291" t="s">
        <v>626</v>
      </c>
      <c r="Y27" s="290"/>
    </row>
    <row r="28" spans="2:25" s="276" customFormat="1" x14ac:dyDescent="0.35">
      <c r="B28" s="292"/>
      <c r="C28" s="538"/>
      <c r="D28" s="300" t="s">
        <v>457</v>
      </c>
      <c r="E28" s="275"/>
      <c r="F28" s="4"/>
      <c r="G28" s="1055"/>
      <c r="H28" s="1056"/>
      <c r="I28" s="1056"/>
      <c r="J28" s="1056"/>
      <c r="K28" s="1056"/>
      <c r="L28" s="1057"/>
      <c r="M28" s="275"/>
      <c r="N28" s="1055"/>
      <c r="O28" s="1056"/>
      <c r="P28" s="1056"/>
      <c r="Q28" s="1056"/>
      <c r="R28" s="1057"/>
      <c r="S28" s="286"/>
      <c r="V28" s="289" t="s">
        <v>157</v>
      </c>
      <c r="W28" s="291"/>
      <c r="X28" s="291" t="s">
        <v>87</v>
      </c>
      <c r="Y28" s="290"/>
    </row>
    <row r="29" spans="2:25" s="276" customFormat="1" x14ac:dyDescent="0.35">
      <c r="B29" s="292"/>
      <c r="C29" s="538"/>
      <c r="D29" s="300" t="s">
        <v>456</v>
      </c>
      <c r="E29" s="275"/>
      <c r="F29" s="4"/>
      <c r="G29" s="1055"/>
      <c r="H29" s="1056"/>
      <c r="I29" s="1056"/>
      <c r="J29" s="1056"/>
      <c r="K29" s="1056"/>
      <c r="L29" s="1057"/>
      <c r="M29" s="275"/>
      <c r="N29" s="1055"/>
      <c r="O29" s="1056"/>
      <c r="P29" s="1056"/>
      <c r="Q29" s="1056"/>
      <c r="R29" s="1057"/>
      <c r="S29" s="286"/>
      <c r="V29" s="289" t="s">
        <v>158</v>
      </c>
      <c r="W29" s="291"/>
      <c r="X29" s="291" t="s">
        <v>832</v>
      </c>
      <c r="Y29" s="290"/>
    </row>
    <row r="30" spans="2:25" s="276" customFormat="1" x14ac:dyDescent="0.35">
      <c r="B30" s="292"/>
      <c r="C30" s="538"/>
      <c r="D30" s="300" t="s">
        <v>455</v>
      </c>
      <c r="E30" s="275"/>
      <c r="F30" s="4"/>
      <c r="G30" s="1055"/>
      <c r="H30" s="1056"/>
      <c r="I30" s="1056"/>
      <c r="J30" s="1056"/>
      <c r="K30" s="1056"/>
      <c r="L30" s="1057"/>
      <c r="M30" s="275"/>
      <c r="N30" s="1055"/>
      <c r="O30" s="1056"/>
      <c r="P30" s="1056"/>
      <c r="Q30" s="1056"/>
      <c r="R30" s="1057"/>
      <c r="S30" s="286"/>
      <c r="V30" s="289" t="s">
        <v>159</v>
      </c>
      <c r="W30" s="291"/>
      <c r="X30" s="291"/>
      <c r="Y30" s="290"/>
    </row>
    <row r="31" spans="2:25" s="276" customFormat="1" x14ac:dyDescent="0.35">
      <c r="B31" s="292"/>
      <c r="C31" s="538"/>
      <c r="D31" s="300" t="s">
        <v>454</v>
      </c>
      <c r="E31" s="275"/>
      <c r="F31" s="4"/>
      <c r="G31" s="1055"/>
      <c r="H31" s="1056"/>
      <c r="I31" s="1056"/>
      <c r="J31" s="1056"/>
      <c r="K31" s="1056"/>
      <c r="L31" s="1057"/>
      <c r="M31" s="275"/>
      <c r="N31" s="1055"/>
      <c r="O31" s="1056"/>
      <c r="P31" s="1056"/>
      <c r="Q31" s="1056"/>
      <c r="R31" s="1057"/>
      <c r="S31" s="286"/>
      <c r="V31" s="289" t="s">
        <v>160</v>
      </c>
      <c r="W31" s="291"/>
      <c r="X31" s="291"/>
      <c r="Y31" s="290"/>
    </row>
    <row r="32" spans="2:25" s="276" customFormat="1" x14ac:dyDescent="0.35">
      <c r="B32" s="292"/>
      <c r="C32" s="538"/>
      <c r="D32" s="300" t="s">
        <v>453</v>
      </c>
      <c r="E32" s="275"/>
      <c r="F32" s="4"/>
      <c r="G32" s="1055"/>
      <c r="H32" s="1056"/>
      <c r="I32" s="1056"/>
      <c r="J32" s="1056"/>
      <c r="K32" s="1056"/>
      <c r="L32" s="1057"/>
      <c r="M32" s="275"/>
      <c r="N32" s="1055"/>
      <c r="O32" s="1056"/>
      <c r="P32" s="1056"/>
      <c r="Q32" s="1056"/>
      <c r="R32" s="1057"/>
      <c r="S32" s="286"/>
      <c r="V32" s="289" t="s">
        <v>161</v>
      </c>
      <c r="W32" s="291"/>
      <c r="X32" s="291" t="s">
        <v>719</v>
      </c>
      <c r="Y32" s="290"/>
    </row>
    <row r="33" spans="2:25" s="276" customFormat="1" x14ac:dyDescent="0.35">
      <c r="B33" s="292"/>
      <c r="C33" s="538"/>
      <c r="D33" s="300" t="s">
        <v>452</v>
      </c>
      <c r="E33" s="275"/>
      <c r="F33" s="4"/>
      <c r="G33" s="1055"/>
      <c r="H33" s="1056"/>
      <c r="I33" s="1056"/>
      <c r="J33" s="1056"/>
      <c r="K33" s="1056"/>
      <c r="L33" s="1057"/>
      <c r="M33" s="275"/>
      <c r="N33" s="1055"/>
      <c r="O33" s="1056"/>
      <c r="P33" s="1056"/>
      <c r="Q33" s="1056"/>
      <c r="R33" s="1057"/>
      <c r="S33" s="286"/>
      <c r="V33" s="289" t="s">
        <v>162</v>
      </c>
      <c r="W33" s="291"/>
      <c r="X33" s="291" t="s">
        <v>720</v>
      </c>
      <c r="Y33" s="290"/>
    </row>
    <row r="34" spans="2:25" s="276" customFormat="1" x14ac:dyDescent="0.35">
      <c r="B34" s="292"/>
      <c r="C34" s="538"/>
      <c r="D34" s="300" t="s">
        <v>451</v>
      </c>
      <c r="E34" s="275"/>
      <c r="F34" s="4"/>
      <c r="G34" s="1055"/>
      <c r="H34" s="1056"/>
      <c r="I34" s="1056"/>
      <c r="J34" s="1056"/>
      <c r="K34" s="1056"/>
      <c r="L34" s="1057"/>
      <c r="M34" s="275"/>
      <c r="N34" s="1055"/>
      <c r="O34" s="1056"/>
      <c r="P34" s="1056"/>
      <c r="Q34" s="1056"/>
      <c r="R34" s="1057"/>
      <c r="S34" s="286"/>
      <c r="V34" s="289" t="s">
        <v>163</v>
      </c>
      <c r="W34" s="291"/>
      <c r="X34" s="291" t="s">
        <v>721</v>
      </c>
      <c r="Y34" s="290"/>
    </row>
    <row r="35" spans="2:25" s="276" customFormat="1" x14ac:dyDescent="0.35">
      <c r="B35" s="292"/>
      <c r="C35" s="538"/>
      <c r="D35" s="300" t="s">
        <v>450</v>
      </c>
      <c r="E35" s="275"/>
      <c r="F35" s="4"/>
      <c r="G35" s="1055"/>
      <c r="H35" s="1056"/>
      <c r="I35" s="1056"/>
      <c r="J35" s="1056"/>
      <c r="K35" s="1056"/>
      <c r="L35" s="1057"/>
      <c r="M35" s="275"/>
      <c r="N35" s="1055"/>
      <c r="O35" s="1056"/>
      <c r="P35" s="1056"/>
      <c r="Q35" s="1056"/>
      <c r="R35" s="1057"/>
      <c r="S35" s="286"/>
      <c r="V35" s="289" t="s">
        <v>164</v>
      </c>
      <c r="W35" s="291"/>
      <c r="X35" s="291" t="s">
        <v>722</v>
      </c>
      <c r="Y35" s="290"/>
    </row>
    <row r="36" spans="2:25" s="276" customFormat="1" x14ac:dyDescent="0.35">
      <c r="B36" s="292"/>
      <c r="C36" s="538"/>
      <c r="D36" s="300" t="s">
        <v>449</v>
      </c>
      <c r="E36" s="275"/>
      <c r="F36" s="4"/>
      <c r="G36" s="1055"/>
      <c r="H36" s="1056"/>
      <c r="I36" s="1056"/>
      <c r="J36" s="1056"/>
      <c r="K36" s="1056"/>
      <c r="L36" s="1057"/>
      <c r="M36" s="275"/>
      <c r="N36" s="1055"/>
      <c r="O36" s="1056"/>
      <c r="P36" s="1056"/>
      <c r="Q36" s="1056"/>
      <c r="R36" s="1057"/>
      <c r="S36" s="286"/>
      <c r="V36" s="289" t="s">
        <v>165</v>
      </c>
      <c r="W36" s="291"/>
      <c r="X36" s="291" t="s">
        <v>723</v>
      </c>
      <c r="Y36" s="290"/>
    </row>
    <row r="37" spans="2:25" s="276" customFormat="1" x14ac:dyDescent="0.35">
      <c r="B37" s="292"/>
      <c r="C37" s="538"/>
      <c r="D37" s="300" t="s">
        <v>448</v>
      </c>
      <c r="E37" s="275"/>
      <c r="F37" s="4"/>
      <c r="G37" s="1055"/>
      <c r="H37" s="1056"/>
      <c r="I37" s="1056"/>
      <c r="J37" s="1056"/>
      <c r="K37" s="1056"/>
      <c r="L37" s="1057"/>
      <c r="M37" s="275"/>
      <c r="N37" s="1055"/>
      <c r="O37" s="1056"/>
      <c r="P37" s="1056"/>
      <c r="Q37" s="1056"/>
      <c r="R37" s="1057"/>
      <c r="S37" s="286"/>
      <c r="V37" s="289" t="s">
        <v>166</v>
      </c>
      <c r="W37" s="291"/>
      <c r="X37" s="291" t="s">
        <v>724</v>
      </c>
      <c r="Y37" s="290"/>
    </row>
    <row r="38" spans="2:25" s="276" customFormat="1" x14ac:dyDescent="0.35">
      <c r="B38" s="292"/>
      <c r="C38" s="538"/>
      <c r="D38" s="300" t="s">
        <v>447</v>
      </c>
      <c r="E38" s="275"/>
      <c r="F38" s="4"/>
      <c r="G38" s="1055"/>
      <c r="H38" s="1056"/>
      <c r="I38" s="1056"/>
      <c r="J38" s="1056"/>
      <c r="K38" s="1056"/>
      <c r="L38" s="1057"/>
      <c r="M38" s="275"/>
      <c r="N38" s="1055"/>
      <c r="O38" s="1056"/>
      <c r="P38" s="1056"/>
      <c r="Q38" s="1056"/>
      <c r="R38" s="1057"/>
      <c r="S38" s="286"/>
      <c r="V38" s="289" t="s">
        <v>167</v>
      </c>
      <c r="W38" s="291"/>
      <c r="X38" s="291"/>
      <c r="Y38" s="290"/>
    </row>
    <row r="39" spans="2:25" s="276" customFormat="1" x14ac:dyDescent="0.35">
      <c r="B39" s="292"/>
      <c r="C39" s="538"/>
      <c r="D39" s="300" t="s">
        <v>446</v>
      </c>
      <c r="E39" s="275"/>
      <c r="F39" s="4"/>
      <c r="G39" s="1055"/>
      <c r="H39" s="1056"/>
      <c r="I39" s="1056"/>
      <c r="J39" s="1056"/>
      <c r="K39" s="1056"/>
      <c r="L39" s="1057"/>
      <c r="M39" s="275"/>
      <c r="N39" s="1055"/>
      <c r="O39" s="1056"/>
      <c r="P39" s="1056"/>
      <c r="Q39" s="1056"/>
      <c r="R39" s="1057"/>
      <c r="S39" s="286"/>
      <c r="V39" s="289" t="s">
        <v>168</v>
      </c>
      <c r="W39" s="291"/>
      <c r="X39" s="291"/>
      <c r="Y39" s="290"/>
    </row>
    <row r="40" spans="2:25" s="276" customFormat="1" x14ac:dyDescent="0.35">
      <c r="B40" s="4"/>
      <c r="C40" s="4"/>
      <c r="D40" s="4"/>
      <c r="E40" s="4"/>
      <c r="F40" s="4"/>
      <c r="G40" s="4"/>
      <c r="H40" s="4"/>
      <c r="I40" s="4"/>
      <c r="J40" s="4"/>
      <c r="K40" s="4"/>
      <c r="L40" s="4"/>
      <c r="M40" s="4"/>
      <c r="N40" s="4"/>
      <c r="O40" s="275"/>
      <c r="P40" s="275"/>
      <c r="Q40" s="275"/>
      <c r="R40" s="275"/>
      <c r="S40" s="275"/>
      <c r="V40" s="289" t="s">
        <v>169</v>
      </c>
      <c r="W40" s="291"/>
      <c r="X40" s="291"/>
      <c r="Y40" s="290"/>
    </row>
    <row r="41" spans="2:25" s="276" customFormat="1" ht="15.65" customHeight="1" x14ac:dyDescent="0.35">
      <c r="B41" s="1063" t="s">
        <v>726</v>
      </c>
      <c r="C41" s="1063"/>
      <c r="D41" s="1063"/>
      <c r="E41" s="1063"/>
      <c r="F41" s="1063"/>
      <c r="G41" s="1063"/>
      <c r="H41" s="1063"/>
      <c r="I41" s="1063"/>
      <c r="J41" s="1063"/>
      <c r="K41" s="1063"/>
      <c r="L41" s="1063"/>
      <c r="M41" s="1063"/>
      <c r="N41" s="1063"/>
      <c r="O41" s="1063"/>
      <c r="P41" s="1063"/>
      <c r="Q41" s="1063"/>
      <c r="R41" s="1063"/>
      <c r="S41" s="284"/>
      <c r="V41" s="289" t="s">
        <v>170</v>
      </c>
      <c r="W41" s="291"/>
      <c r="X41" s="291"/>
      <c r="Y41" s="290"/>
    </row>
    <row r="42" spans="2:25" s="276" customFormat="1" ht="70" customHeight="1" x14ac:dyDescent="0.35">
      <c r="B42" s="1059"/>
      <c r="C42" s="1060"/>
      <c r="D42" s="1060"/>
      <c r="E42" s="1060"/>
      <c r="F42" s="1060"/>
      <c r="G42" s="1060"/>
      <c r="H42" s="1060"/>
      <c r="I42" s="1060"/>
      <c r="J42" s="1060"/>
      <c r="K42" s="1060"/>
      <c r="L42" s="1060"/>
      <c r="M42" s="1060"/>
      <c r="N42" s="1060"/>
      <c r="O42" s="1060"/>
      <c r="P42" s="1060"/>
      <c r="Q42" s="1060"/>
      <c r="R42" s="1061"/>
      <c r="S42" s="284"/>
      <c r="V42" s="289" t="s">
        <v>171</v>
      </c>
      <c r="W42" s="291"/>
      <c r="X42" s="291"/>
      <c r="Y42" s="290"/>
    </row>
    <row r="43" spans="2:25" s="276" customFormat="1" x14ac:dyDescent="0.35">
      <c r="B43" s="536" t="s">
        <v>257</v>
      </c>
      <c r="C43" s="536"/>
      <c r="D43" s="536"/>
      <c r="E43" s="302">
        <f>1500-LEN(B42)</f>
        <v>1500</v>
      </c>
      <c r="F43" s="4"/>
      <c r="G43" s="4"/>
      <c r="H43" s="4"/>
      <c r="I43" s="4"/>
      <c r="J43" s="4"/>
      <c r="K43" s="4"/>
      <c r="L43" s="4"/>
      <c r="M43" s="4"/>
      <c r="N43" s="4"/>
      <c r="O43" s="275"/>
      <c r="P43" s="275"/>
      <c r="Q43" s="275"/>
      <c r="R43" s="275"/>
      <c r="S43" s="275"/>
      <c r="V43" s="289" t="s">
        <v>172</v>
      </c>
      <c r="W43" s="291"/>
      <c r="X43" s="291"/>
      <c r="Y43" s="290"/>
    </row>
    <row r="44" spans="2:25" s="276" customFormat="1" ht="22.5" customHeight="1" x14ac:dyDescent="0.35">
      <c r="B44" s="520" t="s">
        <v>445</v>
      </c>
      <c r="C44" s="520"/>
      <c r="D44" s="4"/>
      <c r="E44" s="4"/>
      <c r="F44" s="4"/>
      <c r="G44" s="4"/>
      <c r="H44" s="4"/>
      <c r="I44" s="4"/>
      <c r="J44" s="4"/>
      <c r="K44" s="4"/>
      <c r="L44" s="4"/>
      <c r="M44" s="4"/>
      <c r="N44" s="4"/>
      <c r="O44" s="275"/>
      <c r="P44" s="275"/>
      <c r="Q44" s="275"/>
      <c r="R44" s="275"/>
      <c r="S44" s="275"/>
      <c r="V44" s="289" t="s">
        <v>174</v>
      </c>
      <c r="W44" s="291"/>
      <c r="X44" s="291"/>
      <c r="Y44" s="290"/>
    </row>
    <row r="45" spans="2:25" s="276" customFormat="1" x14ac:dyDescent="0.35">
      <c r="B45" s="536" t="s">
        <v>444</v>
      </c>
      <c r="C45" s="536"/>
      <c r="D45" s="275"/>
      <c r="E45" s="4"/>
      <c r="F45" s="4"/>
      <c r="G45" s="4"/>
      <c r="H45" s="4"/>
      <c r="I45" s="4"/>
      <c r="J45" s="4"/>
      <c r="K45" s="4"/>
      <c r="L45" s="4"/>
      <c r="M45" s="4"/>
      <c r="N45" s="4"/>
      <c r="O45" s="275"/>
      <c r="P45" s="275"/>
      <c r="Q45" s="275"/>
      <c r="R45" s="275"/>
      <c r="S45" s="275"/>
      <c r="V45" s="289" t="s">
        <v>175</v>
      </c>
      <c r="W45" s="291"/>
      <c r="X45" s="291"/>
      <c r="Y45" s="290"/>
    </row>
    <row r="46" spans="2:25" s="276" customFormat="1" ht="7.5" customHeight="1" x14ac:dyDescent="0.35">
      <c r="B46" s="275"/>
      <c r="C46" s="275"/>
      <c r="D46" s="275"/>
      <c r="E46" s="4"/>
      <c r="F46" s="4"/>
      <c r="G46" s="4"/>
      <c r="H46" s="4"/>
      <c r="I46" s="4"/>
      <c r="J46" s="4"/>
      <c r="K46" s="4"/>
      <c r="L46" s="4"/>
      <c r="M46" s="4"/>
      <c r="N46" s="4"/>
      <c r="O46" s="275"/>
      <c r="P46" s="275"/>
      <c r="Q46" s="275"/>
      <c r="R46" s="275"/>
      <c r="S46" s="275"/>
      <c r="V46" s="289" t="s">
        <v>176</v>
      </c>
      <c r="W46" s="291"/>
      <c r="X46" s="291"/>
      <c r="Y46" s="290"/>
    </row>
    <row r="47" spans="2:25" s="276" customFormat="1" x14ac:dyDescent="0.35">
      <c r="B47" s="304"/>
      <c r="C47" s="8"/>
      <c r="D47" s="300" t="s">
        <v>732</v>
      </c>
      <c r="E47" s="275"/>
      <c r="F47" s="4"/>
      <c r="G47" s="4"/>
      <c r="H47" s="4"/>
      <c r="I47" s="4"/>
      <c r="J47" s="1064"/>
      <c r="K47" s="1064"/>
      <c r="L47" s="1064"/>
      <c r="M47" s="1064"/>
      <c r="N47" s="1064"/>
      <c r="O47" s="1064"/>
      <c r="P47" s="1064"/>
      <c r="Q47" s="1064"/>
      <c r="R47" s="1064"/>
      <c r="S47" s="275"/>
      <c r="V47" s="289" t="s">
        <v>177</v>
      </c>
      <c r="W47" s="291"/>
      <c r="X47" s="291"/>
      <c r="Y47" s="290"/>
    </row>
    <row r="48" spans="2:25" s="276" customFormat="1" ht="15.75" customHeight="1" x14ac:dyDescent="0.35">
      <c r="B48" s="505"/>
      <c r="C48" s="8"/>
      <c r="D48" s="300" t="s">
        <v>725</v>
      </c>
      <c r="E48" s="275"/>
      <c r="F48" s="4"/>
      <c r="G48" s="4"/>
      <c r="H48" s="4"/>
      <c r="I48" s="4"/>
      <c r="J48" s="1065"/>
      <c r="K48" s="1065"/>
      <c r="L48" s="1065"/>
      <c r="M48" s="1065"/>
      <c r="N48" s="1065"/>
      <c r="O48" s="1065"/>
      <c r="P48" s="1065"/>
      <c r="Q48" s="1065"/>
      <c r="R48" s="1065"/>
      <c r="S48" s="275"/>
      <c r="V48" s="289" t="s">
        <v>178</v>
      </c>
      <c r="W48" s="291"/>
      <c r="X48" s="291"/>
      <c r="Y48" s="290"/>
    </row>
    <row r="49" spans="2:25" s="276" customFormat="1" x14ac:dyDescent="0.35">
      <c r="B49" s="304"/>
      <c r="C49" s="8"/>
      <c r="D49" s="300" t="s">
        <v>443</v>
      </c>
      <c r="E49" s="275"/>
      <c r="F49" s="4"/>
      <c r="G49" s="4"/>
      <c r="H49" s="4"/>
      <c r="I49" s="4"/>
      <c r="J49" s="1065"/>
      <c r="K49" s="1065"/>
      <c r="L49" s="1065"/>
      <c r="M49" s="1065"/>
      <c r="N49" s="1065"/>
      <c r="O49" s="1065"/>
      <c r="P49" s="1065"/>
      <c r="Q49" s="1065"/>
      <c r="R49" s="1065"/>
      <c r="S49" s="275"/>
      <c r="V49" s="289" t="s">
        <v>179</v>
      </c>
      <c r="W49" s="291"/>
      <c r="X49" s="291"/>
      <c r="Y49" s="290"/>
    </row>
    <row r="50" spans="2:25" s="276" customFormat="1" x14ac:dyDescent="0.35">
      <c r="B50" s="304"/>
      <c r="C50" s="8"/>
      <c r="D50" s="300" t="s">
        <v>442</v>
      </c>
      <c r="E50" s="275"/>
      <c r="F50" s="4"/>
      <c r="G50" s="4"/>
      <c r="H50" s="4"/>
      <c r="I50" s="4"/>
      <c r="J50" s="1065"/>
      <c r="K50" s="1065"/>
      <c r="L50" s="1065"/>
      <c r="M50" s="1065"/>
      <c r="N50" s="1065"/>
      <c r="O50" s="1065"/>
      <c r="P50" s="1065"/>
      <c r="Q50" s="1065"/>
      <c r="R50" s="1065"/>
      <c r="S50" s="275"/>
      <c r="V50" s="289" t="s">
        <v>180</v>
      </c>
      <c r="W50" s="291"/>
      <c r="X50" s="291"/>
      <c r="Y50" s="290"/>
    </row>
    <row r="51" spans="2:25" s="276" customFormat="1" x14ac:dyDescent="0.35">
      <c r="B51" s="304"/>
      <c r="C51" s="8"/>
      <c r="D51" s="300" t="s">
        <v>441</v>
      </c>
      <c r="E51" s="275"/>
      <c r="F51" s="4"/>
      <c r="G51" s="4"/>
      <c r="H51" s="4"/>
      <c r="I51" s="4"/>
      <c r="J51" s="535"/>
      <c r="K51" s="4"/>
      <c r="L51" s="4"/>
      <c r="M51" s="4"/>
      <c r="N51" s="4"/>
      <c r="O51" s="275"/>
      <c r="P51" s="275"/>
      <c r="Q51" s="275"/>
      <c r="R51" s="275"/>
      <c r="S51" s="275"/>
      <c r="V51" s="289" t="s">
        <v>181</v>
      </c>
      <c r="W51" s="291"/>
      <c r="X51" s="291"/>
      <c r="Y51" s="290"/>
    </row>
    <row r="52" spans="2:25" s="276" customFormat="1" x14ac:dyDescent="0.35">
      <c r="B52" s="275"/>
      <c r="C52" s="275"/>
      <c r="D52" s="4"/>
      <c r="E52" s="4"/>
      <c r="F52" s="4"/>
      <c r="G52" s="4"/>
      <c r="H52" s="4"/>
      <c r="I52" s="4"/>
      <c r="J52" s="4"/>
      <c r="K52" s="4"/>
      <c r="L52" s="4"/>
      <c r="M52" s="4"/>
      <c r="N52" s="4"/>
      <c r="O52" s="275"/>
      <c r="P52" s="275"/>
      <c r="Q52" s="275"/>
      <c r="R52" s="275"/>
      <c r="S52" s="275"/>
      <c r="V52" s="289" t="s">
        <v>182</v>
      </c>
      <c r="W52" s="291"/>
      <c r="X52" s="291"/>
      <c r="Y52" s="290"/>
    </row>
    <row r="53" spans="2:25" s="276" customFormat="1" x14ac:dyDescent="0.35">
      <c r="B53" s="536" t="s">
        <v>440</v>
      </c>
      <c r="C53" s="536"/>
      <c r="D53" s="275"/>
      <c r="E53" s="4"/>
      <c r="F53" s="4"/>
      <c r="G53" s="4"/>
      <c r="H53" s="4"/>
      <c r="I53" s="4"/>
      <c r="J53" s="537" t="s">
        <v>727</v>
      </c>
      <c r="K53" s="275"/>
      <c r="L53" s="536"/>
      <c r="M53" s="536"/>
      <c r="N53" s="536"/>
      <c r="O53" s="275"/>
      <c r="P53" s="536" t="s">
        <v>728</v>
      </c>
      <c r="Q53" s="4"/>
      <c r="R53" s="275"/>
      <c r="S53" s="275"/>
      <c r="V53" s="289" t="s">
        <v>184</v>
      </c>
      <c r="W53" s="291"/>
      <c r="X53" s="291"/>
      <c r="Y53" s="290"/>
    </row>
    <row r="54" spans="2:25" s="276" customFormat="1" ht="7.5" customHeight="1" x14ac:dyDescent="0.35">
      <c r="B54" s="275"/>
      <c r="C54" s="275"/>
      <c r="D54" s="4"/>
      <c r="E54" s="4"/>
      <c r="F54" s="4"/>
      <c r="G54" s="4"/>
      <c r="H54" s="4"/>
      <c r="I54" s="4"/>
      <c r="J54" s="275"/>
      <c r="K54" s="275"/>
      <c r="L54" s="539"/>
      <c r="M54" s="539"/>
      <c r="N54" s="539"/>
      <c r="O54" s="275"/>
      <c r="P54" s="4"/>
      <c r="Q54" s="4"/>
      <c r="R54" s="275"/>
      <c r="S54" s="275"/>
      <c r="V54" s="289" t="s">
        <v>185</v>
      </c>
      <c r="W54" s="291"/>
      <c r="X54" s="291"/>
      <c r="Y54" s="290"/>
    </row>
    <row r="55" spans="2:25" s="276" customFormat="1" x14ac:dyDescent="0.35">
      <c r="B55" s="278"/>
      <c r="C55" s="8"/>
      <c r="D55" s="300" t="s">
        <v>437</v>
      </c>
      <c r="E55" s="275"/>
      <c r="F55" s="4"/>
      <c r="G55" s="4"/>
      <c r="H55" s="4"/>
      <c r="I55" s="4"/>
      <c r="J55" s="1055"/>
      <c r="K55" s="1056"/>
      <c r="L55" s="1056"/>
      <c r="M55" s="1056"/>
      <c r="N55" s="1057"/>
      <c r="O55" s="275"/>
      <c r="P55" s="1055"/>
      <c r="Q55" s="1056"/>
      <c r="R55" s="1057"/>
      <c r="S55" s="286"/>
      <c r="V55" s="289" t="s">
        <v>186</v>
      </c>
      <c r="W55" s="291"/>
      <c r="X55" s="291"/>
      <c r="Y55" s="290"/>
    </row>
    <row r="56" spans="2:25" s="276" customFormat="1" x14ac:dyDescent="0.35">
      <c r="B56" s="278"/>
      <c r="C56" s="8"/>
      <c r="D56" s="300" t="s">
        <v>436</v>
      </c>
      <c r="E56" s="275"/>
      <c r="F56" s="4"/>
      <c r="G56" s="4"/>
      <c r="H56" s="4"/>
      <c r="I56" s="4"/>
      <c r="J56" s="1055"/>
      <c r="K56" s="1056"/>
      <c r="L56" s="1056"/>
      <c r="M56" s="1056"/>
      <c r="N56" s="1057"/>
      <c r="O56" s="275"/>
      <c r="P56" s="1055"/>
      <c r="Q56" s="1056"/>
      <c r="R56" s="1057"/>
      <c r="S56" s="286"/>
      <c r="V56" s="289" t="s">
        <v>187</v>
      </c>
      <c r="W56" s="291"/>
      <c r="X56" s="291"/>
      <c r="Y56" s="290"/>
    </row>
    <row r="57" spans="2:25" s="276" customFormat="1" x14ac:dyDescent="0.35">
      <c r="B57" s="278"/>
      <c r="C57" s="8"/>
      <c r="D57" s="300" t="s">
        <v>435</v>
      </c>
      <c r="E57" s="275"/>
      <c r="F57" s="4"/>
      <c r="G57" s="4"/>
      <c r="H57" s="4"/>
      <c r="I57" s="4"/>
      <c r="J57" s="1055"/>
      <c r="K57" s="1056"/>
      <c r="L57" s="1056"/>
      <c r="M57" s="1056"/>
      <c r="N57" s="1057"/>
      <c r="O57" s="275"/>
      <c r="P57" s="1055"/>
      <c r="Q57" s="1056"/>
      <c r="R57" s="1057"/>
      <c r="S57" s="286"/>
      <c r="V57" s="289" t="s">
        <v>188</v>
      </c>
      <c r="W57" s="291"/>
      <c r="X57" s="291"/>
      <c r="Y57" s="290"/>
    </row>
    <row r="58" spans="2:25" s="276" customFormat="1" x14ac:dyDescent="0.35">
      <c r="B58" s="278"/>
      <c r="C58" s="8"/>
      <c r="D58" s="300" t="s">
        <v>434</v>
      </c>
      <c r="E58" s="275"/>
      <c r="F58" s="4"/>
      <c r="G58" s="4"/>
      <c r="H58" s="4"/>
      <c r="I58" s="4"/>
      <c r="J58" s="1055"/>
      <c r="K58" s="1056"/>
      <c r="L58" s="1056"/>
      <c r="M58" s="1056"/>
      <c r="N58" s="1057"/>
      <c r="O58" s="275"/>
      <c r="P58" s="1055"/>
      <c r="Q58" s="1056"/>
      <c r="R58" s="1057"/>
      <c r="S58" s="286"/>
      <c r="V58" s="289" t="s">
        <v>189</v>
      </c>
      <c r="W58" s="291"/>
      <c r="X58" s="291"/>
      <c r="Y58" s="290"/>
    </row>
    <row r="59" spans="2:25" s="276" customFormat="1" x14ac:dyDescent="0.35">
      <c r="B59" s="278"/>
      <c r="C59" s="8"/>
      <c r="D59" s="300" t="s">
        <v>433</v>
      </c>
      <c r="E59" s="275"/>
      <c r="F59" s="4"/>
      <c r="G59" s="4"/>
      <c r="H59" s="4"/>
      <c r="I59" s="4"/>
      <c r="J59" s="1055"/>
      <c r="K59" s="1056"/>
      <c r="L59" s="1056"/>
      <c r="M59" s="1056"/>
      <c r="N59" s="1057"/>
      <c r="O59" s="275"/>
      <c r="P59" s="1055"/>
      <c r="Q59" s="1056"/>
      <c r="R59" s="1057"/>
      <c r="S59" s="286"/>
      <c r="V59" s="289" t="s">
        <v>190</v>
      </c>
      <c r="W59" s="291"/>
      <c r="X59" s="291"/>
      <c r="Y59" s="290"/>
    </row>
    <row r="60" spans="2:25" s="276" customFormat="1" x14ac:dyDescent="0.35">
      <c r="B60" s="278"/>
      <c r="C60" s="8"/>
      <c r="D60" s="300" t="s">
        <v>432</v>
      </c>
      <c r="E60" s="275"/>
      <c r="F60" s="4"/>
      <c r="G60" s="4"/>
      <c r="H60" s="4"/>
      <c r="I60" s="4"/>
      <c r="J60" s="1055"/>
      <c r="K60" s="1056"/>
      <c r="L60" s="1056"/>
      <c r="M60" s="1056"/>
      <c r="N60" s="1057"/>
      <c r="O60" s="275"/>
      <c r="P60" s="1055"/>
      <c r="Q60" s="1056"/>
      <c r="R60" s="1057"/>
      <c r="S60" s="286"/>
      <c r="V60" s="289" t="s">
        <v>191</v>
      </c>
      <c r="W60" s="288"/>
      <c r="X60" s="288"/>
      <c r="Y60" s="287"/>
    </row>
    <row r="61" spans="2:25" s="276" customFormat="1" x14ac:dyDescent="0.35">
      <c r="B61" s="278"/>
      <c r="C61" s="8"/>
      <c r="D61" s="300" t="s">
        <v>431</v>
      </c>
      <c r="E61" s="275"/>
      <c r="F61" s="4"/>
      <c r="G61" s="4"/>
      <c r="H61" s="4"/>
      <c r="I61" s="4"/>
      <c r="J61" s="1055"/>
      <c r="K61" s="1056"/>
      <c r="L61" s="1056"/>
      <c r="M61" s="1056"/>
      <c r="N61" s="1057"/>
      <c r="O61" s="275"/>
      <c r="P61" s="1055"/>
      <c r="Q61" s="1056"/>
      <c r="R61" s="1057"/>
      <c r="S61" s="286"/>
      <c r="V61" s="289" t="s">
        <v>192</v>
      </c>
      <c r="W61" s="288"/>
      <c r="X61" s="288"/>
      <c r="Y61" s="287"/>
    </row>
    <row r="62" spans="2:25" s="276" customFormat="1" x14ac:dyDescent="0.35">
      <c r="B62" s="278"/>
      <c r="C62" s="8"/>
      <c r="D62" s="300" t="s">
        <v>430</v>
      </c>
      <c r="E62" s="275"/>
      <c r="F62" s="4"/>
      <c r="G62" s="4"/>
      <c r="H62" s="4"/>
      <c r="I62" s="4"/>
      <c r="J62" s="1055"/>
      <c r="K62" s="1056"/>
      <c r="L62" s="1056"/>
      <c r="M62" s="1056"/>
      <c r="N62" s="1057"/>
      <c r="O62" s="275"/>
      <c r="P62" s="1055"/>
      <c r="Q62" s="1056"/>
      <c r="R62" s="1057"/>
      <c r="S62" s="286"/>
      <c r="V62" s="289" t="s">
        <v>193</v>
      </c>
      <c r="W62" s="288"/>
      <c r="X62" s="288"/>
      <c r="Y62" s="287"/>
    </row>
    <row r="63" spans="2:25" s="276" customFormat="1" ht="7.5" customHeight="1" x14ac:dyDescent="0.35">
      <c r="B63" s="520"/>
      <c r="C63" s="520"/>
      <c r="D63" s="4"/>
      <c r="E63" s="4"/>
      <c r="F63" s="4"/>
      <c r="G63" s="4"/>
      <c r="H63" s="4"/>
      <c r="I63" s="4"/>
      <c r="J63" s="4"/>
      <c r="K63" s="4"/>
      <c r="L63" s="4"/>
      <c r="M63" s="4"/>
      <c r="N63" s="4"/>
      <c r="O63" s="275"/>
      <c r="P63" s="275"/>
      <c r="Q63" s="275"/>
      <c r="R63" s="275"/>
      <c r="S63" s="275"/>
      <c r="V63" s="289" t="s">
        <v>194</v>
      </c>
      <c r="W63" s="288"/>
      <c r="X63" s="288"/>
      <c r="Y63" s="287"/>
    </row>
    <row r="64" spans="2:25" s="276" customFormat="1" ht="12.75" customHeight="1" x14ac:dyDescent="0.35">
      <c r="B64" s="520" t="s">
        <v>729</v>
      </c>
      <c r="C64" s="520"/>
      <c r="D64" s="4"/>
      <c r="E64" s="4"/>
      <c r="F64" s="4"/>
      <c r="G64" s="4"/>
      <c r="H64" s="4"/>
      <c r="I64" s="4"/>
      <c r="J64" s="4"/>
      <c r="K64" s="4"/>
      <c r="L64" s="4"/>
      <c r="M64" s="4"/>
      <c r="N64" s="4"/>
      <c r="O64" s="275"/>
      <c r="P64" s="275"/>
      <c r="Q64" s="275"/>
      <c r="R64" s="275"/>
      <c r="S64" s="275"/>
      <c r="V64" s="289" t="s">
        <v>195</v>
      </c>
      <c r="W64" s="288"/>
      <c r="X64" s="288"/>
      <c r="Y64" s="287"/>
    </row>
    <row r="65" spans="2:25" s="276" customFormat="1" ht="37.5" customHeight="1" x14ac:dyDescent="0.35">
      <c r="B65" s="1058" t="s">
        <v>991</v>
      </c>
      <c r="C65" s="1058"/>
      <c r="D65" s="1058"/>
      <c r="E65" s="1058"/>
      <c r="F65" s="1058"/>
      <c r="G65" s="1058"/>
      <c r="H65" s="1058"/>
      <c r="I65" s="1058"/>
      <c r="J65" s="1058"/>
      <c r="K65" s="1058"/>
      <c r="L65" s="1058"/>
      <c r="M65" s="1058"/>
      <c r="N65" s="1058"/>
      <c r="O65" s="1058"/>
      <c r="P65" s="1058"/>
      <c r="Q65" s="1058"/>
      <c r="R65" s="1058"/>
      <c r="S65" s="275"/>
      <c r="V65" s="276" t="s">
        <v>196</v>
      </c>
      <c r="W65" s="288"/>
      <c r="X65" s="288"/>
      <c r="Y65" s="287"/>
    </row>
    <row r="66" spans="2:25" s="276" customFormat="1" ht="80.150000000000006" customHeight="1" x14ac:dyDescent="0.35">
      <c r="B66" s="1059"/>
      <c r="C66" s="1060"/>
      <c r="D66" s="1060"/>
      <c r="E66" s="1060"/>
      <c r="F66" s="1060"/>
      <c r="G66" s="1060"/>
      <c r="H66" s="1060"/>
      <c r="I66" s="1060"/>
      <c r="J66" s="1060"/>
      <c r="K66" s="1060"/>
      <c r="L66" s="1060"/>
      <c r="M66" s="1060"/>
      <c r="N66" s="1060"/>
      <c r="O66" s="1060"/>
      <c r="P66" s="1060"/>
      <c r="Q66" s="1060"/>
      <c r="R66" s="1061"/>
      <c r="S66" s="275"/>
      <c r="V66" s="276" t="s">
        <v>197</v>
      </c>
      <c r="W66" s="288"/>
      <c r="X66" s="288"/>
      <c r="Y66" s="287"/>
    </row>
    <row r="67" spans="2:25" s="276" customFormat="1" x14ac:dyDescent="0.35">
      <c r="B67" s="540" t="s">
        <v>257</v>
      </c>
      <c r="C67" s="540"/>
      <c r="D67" s="541"/>
      <c r="E67" s="542">
        <f>1500-LEN(B66)</f>
        <v>1500</v>
      </c>
      <c r="F67" s="541"/>
      <c r="G67" s="541"/>
      <c r="H67" s="541"/>
      <c r="I67" s="541"/>
      <c r="J67" s="541"/>
      <c r="K67" s="541"/>
      <c r="L67" s="543"/>
      <c r="M67" s="541"/>
      <c r="N67" s="544"/>
      <c r="O67" s="544"/>
      <c r="P67" s="544"/>
      <c r="Q67" s="544"/>
      <c r="R67" s="544"/>
      <c r="S67" s="275"/>
      <c r="V67" s="276" t="s">
        <v>198</v>
      </c>
      <c r="W67" s="288"/>
      <c r="X67" s="288"/>
      <c r="Y67" s="287"/>
    </row>
    <row r="68" spans="2:25" s="276" customFormat="1" ht="7.5" customHeight="1" x14ac:dyDescent="0.35">
      <c r="B68" s="535"/>
      <c r="C68" s="535"/>
      <c r="D68" s="284"/>
      <c r="E68" s="545"/>
      <c r="F68" s="284"/>
      <c r="G68" s="284"/>
      <c r="H68" s="284"/>
      <c r="I68" s="284"/>
      <c r="J68" s="284"/>
      <c r="K68" s="284"/>
      <c r="L68" s="532"/>
      <c r="M68" s="284"/>
      <c r="N68" s="279"/>
      <c r="O68" s="279"/>
      <c r="P68" s="279"/>
      <c r="Q68" s="279"/>
      <c r="R68" s="279"/>
      <c r="S68" s="275"/>
      <c r="V68" s="276" t="s">
        <v>199</v>
      </c>
      <c r="W68" s="288"/>
      <c r="X68" s="288"/>
      <c r="Y68" s="287"/>
    </row>
    <row r="69" spans="2:25" s="276" customFormat="1" ht="12.75" customHeight="1" x14ac:dyDescent="0.35">
      <c r="B69" s="546" t="s">
        <v>730</v>
      </c>
      <c r="C69" s="535"/>
      <c r="D69" s="284"/>
      <c r="E69" s="545"/>
      <c r="F69" s="284"/>
      <c r="G69" s="284"/>
      <c r="H69" s="284"/>
      <c r="I69" s="284"/>
      <c r="J69" s="284"/>
      <c r="K69" s="284"/>
      <c r="L69" s="532"/>
      <c r="M69" s="284"/>
      <c r="N69" s="279"/>
      <c r="O69" s="279"/>
      <c r="P69" s="279"/>
      <c r="Q69" s="279"/>
      <c r="R69" s="279"/>
      <c r="S69" s="275"/>
      <c r="V69" s="276" t="s">
        <v>200</v>
      </c>
      <c r="W69" s="288"/>
      <c r="X69" s="288"/>
      <c r="Y69" s="287"/>
    </row>
    <row r="70" spans="2:25" s="276" customFormat="1" ht="24" customHeight="1" x14ac:dyDescent="0.35">
      <c r="B70" s="1058" t="s">
        <v>731</v>
      </c>
      <c r="C70" s="1058"/>
      <c r="D70" s="1058"/>
      <c r="E70" s="1058"/>
      <c r="F70" s="1058"/>
      <c r="G70" s="1058"/>
      <c r="H70" s="1058"/>
      <c r="I70" s="1058"/>
      <c r="J70" s="1058"/>
      <c r="K70" s="1058"/>
      <c r="L70" s="1058"/>
      <c r="M70" s="1058"/>
      <c r="N70" s="1058"/>
      <c r="O70" s="1058"/>
      <c r="P70" s="1058"/>
      <c r="Q70" s="1058"/>
      <c r="R70" s="1058"/>
      <c r="S70" s="285"/>
      <c r="V70" s="276" t="s">
        <v>201</v>
      </c>
      <c r="W70" s="288"/>
      <c r="X70" s="288"/>
      <c r="Y70" s="287"/>
    </row>
    <row r="71" spans="2:25" s="276" customFormat="1" ht="80.150000000000006" customHeight="1" x14ac:dyDescent="0.35">
      <c r="B71" s="1059"/>
      <c r="C71" s="1060"/>
      <c r="D71" s="1060"/>
      <c r="E71" s="1060"/>
      <c r="F71" s="1060"/>
      <c r="G71" s="1060"/>
      <c r="H71" s="1060"/>
      <c r="I71" s="1060"/>
      <c r="J71" s="1060"/>
      <c r="K71" s="1060"/>
      <c r="L71" s="1060"/>
      <c r="M71" s="1060"/>
      <c r="N71" s="1060"/>
      <c r="O71" s="1060"/>
      <c r="P71" s="1060"/>
      <c r="Q71" s="1060"/>
      <c r="R71" s="1061"/>
      <c r="S71" s="284"/>
      <c r="V71" s="276" t="s">
        <v>202</v>
      </c>
      <c r="W71" s="288"/>
      <c r="X71" s="288"/>
      <c r="Y71" s="287"/>
    </row>
    <row r="72" spans="2:25" s="276" customFormat="1" ht="16" thickBot="1" x14ac:dyDescent="0.4">
      <c r="B72" s="547" t="s">
        <v>257</v>
      </c>
      <c r="C72" s="547"/>
      <c r="D72" s="548"/>
      <c r="E72" s="549">
        <f>1500-LEN(B71)</f>
        <v>1500</v>
      </c>
      <c r="F72" s="548"/>
      <c r="G72" s="548"/>
      <c r="H72" s="548"/>
      <c r="I72" s="548"/>
      <c r="J72" s="548"/>
      <c r="K72" s="548"/>
      <c r="L72" s="550"/>
      <c r="M72" s="548"/>
      <c r="N72" s="551"/>
      <c r="O72" s="551"/>
      <c r="P72" s="551"/>
      <c r="Q72" s="551"/>
      <c r="R72" s="551"/>
      <c r="S72" s="279"/>
      <c r="V72" s="276" t="s">
        <v>203</v>
      </c>
      <c r="W72" s="288"/>
      <c r="X72" s="288"/>
      <c r="Y72" s="287"/>
    </row>
    <row r="73" spans="2:25" s="276" customFormat="1" x14ac:dyDescent="0.35">
      <c r="B73" s="535"/>
      <c r="C73" s="535"/>
      <c r="D73" s="284"/>
      <c r="E73" s="545"/>
      <c r="F73" s="284"/>
      <c r="G73" s="284"/>
      <c r="H73" s="284"/>
      <c r="I73" s="284"/>
      <c r="J73" s="284"/>
      <c r="K73" s="284"/>
      <c r="L73" s="532"/>
      <c r="M73" s="284"/>
      <c r="N73" s="279"/>
      <c r="O73" s="279"/>
      <c r="P73" s="279"/>
      <c r="Q73" s="279"/>
      <c r="R73" s="279"/>
      <c r="S73" s="279"/>
      <c r="V73" s="276" t="s">
        <v>204</v>
      </c>
    </row>
    <row r="74" spans="2:25" s="276" customFormat="1" ht="18" x14ac:dyDescent="0.4">
      <c r="B74" s="519" t="s">
        <v>463</v>
      </c>
      <c r="C74" s="519"/>
      <c r="D74" s="520"/>
      <c r="E74" s="520"/>
      <c r="F74" s="520"/>
      <c r="G74" s="520"/>
      <c r="H74" s="520"/>
      <c r="I74" s="520"/>
      <c r="J74" s="520"/>
      <c r="K74" s="520"/>
      <c r="L74" s="521"/>
      <c r="M74" s="520"/>
      <c r="N74" s="166"/>
      <c r="O74" s="275"/>
      <c r="P74" s="166"/>
      <c r="Q74" s="275"/>
      <c r="R74" s="275"/>
      <c r="S74" s="275"/>
      <c r="V74" s="276" t="s">
        <v>205</v>
      </c>
    </row>
    <row r="75" spans="2:25" s="276" customFormat="1" ht="16" thickBot="1" x14ac:dyDescent="0.4">
      <c r="B75" s="522" t="s">
        <v>462</v>
      </c>
      <c r="C75" s="522"/>
      <c r="D75" s="523"/>
      <c r="E75" s="523"/>
      <c r="F75" s="523"/>
      <c r="G75" s="523"/>
      <c r="H75" s="523"/>
      <c r="I75" s="523"/>
      <c r="J75" s="523"/>
      <c r="K75" s="523"/>
      <c r="L75" s="524"/>
      <c r="M75" s="523"/>
      <c r="N75" s="525"/>
      <c r="O75" s="275"/>
      <c r="P75" s="525"/>
      <c r="Q75" s="525"/>
      <c r="R75" s="525"/>
      <c r="S75" s="279"/>
      <c r="V75" s="276" t="s">
        <v>206</v>
      </c>
    </row>
    <row r="76" spans="2:25" s="276" customFormat="1" x14ac:dyDescent="0.35">
      <c r="B76" s="526"/>
      <c r="C76" s="526"/>
      <c r="D76" s="526"/>
      <c r="E76" s="527"/>
      <c r="F76" s="726" t="s">
        <v>886</v>
      </c>
      <c r="G76" s="282"/>
      <c r="H76" s="528"/>
      <c r="I76" s="528"/>
      <c r="J76" s="526"/>
      <c r="K76" s="526"/>
      <c r="L76" s="529" t="s">
        <v>238</v>
      </c>
      <c r="M76" s="526"/>
      <c r="N76" s="1062" t="s">
        <v>255</v>
      </c>
      <c r="O76" s="1062"/>
      <c r="P76" s="1062"/>
      <c r="Q76" s="530"/>
      <c r="R76" s="530"/>
      <c r="S76" s="275"/>
      <c r="V76" s="276" t="s">
        <v>207</v>
      </c>
    </row>
    <row r="77" spans="2:25" s="276" customFormat="1" x14ac:dyDescent="0.35">
      <c r="B77" s="531" t="s">
        <v>468</v>
      </c>
      <c r="C77" s="532"/>
      <c r="D77" s="533">
        <f>D12+1</f>
        <v>2</v>
      </c>
      <c r="E77" s="1074"/>
      <c r="F77" s="1075"/>
      <c r="G77" s="1076"/>
      <c r="H77" s="4"/>
      <c r="I77" s="4"/>
      <c r="J77" s="8" t="s">
        <v>232</v>
      </c>
      <c r="K77" s="8"/>
      <c r="L77" s="283"/>
      <c r="M77" s="4"/>
      <c r="N77" s="1070"/>
      <c r="O77" s="1071"/>
      <c r="P77" s="1071"/>
      <c r="Q77" s="1071"/>
      <c r="R77" s="1072"/>
      <c r="S77" s="275"/>
      <c r="V77" s="276" t="s">
        <v>208</v>
      </c>
    </row>
    <row r="78" spans="2:25" s="276" customFormat="1" x14ac:dyDescent="0.35">
      <c r="B78" s="8" t="s">
        <v>231</v>
      </c>
      <c r="C78" s="8"/>
      <c r="D78" s="1077"/>
      <c r="E78" s="1077"/>
      <c r="F78" s="1077"/>
      <c r="G78" s="1077"/>
      <c r="H78" s="4"/>
      <c r="I78" s="4"/>
      <c r="J78" s="8" t="s">
        <v>241</v>
      </c>
      <c r="K78" s="8"/>
      <c r="L78" s="283"/>
      <c r="M78" s="4"/>
      <c r="N78" s="1070"/>
      <c r="O78" s="1071"/>
      <c r="P78" s="1071"/>
      <c r="Q78" s="1071"/>
      <c r="R78" s="1072"/>
      <c r="S78" s="275"/>
      <c r="V78" s="276" t="s">
        <v>209</v>
      </c>
    </row>
    <row r="79" spans="2:25" s="276" customFormat="1" x14ac:dyDescent="0.35">
      <c r="B79" s="8" t="s">
        <v>227</v>
      </c>
      <c r="C79" s="8"/>
      <c r="D79" s="1069"/>
      <c r="E79" s="1069"/>
      <c r="F79" s="1069"/>
      <c r="G79" s="1069"/>
      <c r="H79" s="4"/>
      <c r="I79" s="4"/>
      <c r="J79" s="8" t="s">
        <v>239</v>
      </c>
      <c r="K79" s="8"/>
      <c r="L79" s="283"/>
      <c r="M79" s="4"/>
      <c r="N79" s="1070"/>
      <c r="O79" s="1071"/>
      <c r="P79" s="1071"/>
      <c r="Q79" s="1071"/>
      <c r="R79" s="1072"/>
      <c r="S79" s="275"/>
      <c r="V79" s="276" t="s">
        <v>210</v>
      </c>
    </row>
    <row r="80" spans="2:25" s="276" customFormat="1" x14ac:dyDescent="0.35">
      <c r="B80" s="8" t="s">
        <v>461</v>
      </c>
      <c r="C80" s="8"/>
      <c r="D80" s="1069"/>
      <c r="E80" s="1069"/>
      <c r="F80" s="1069"/>
      <c r="G80" s="1069"/>
      <c r="H80" s="4"/>
      <c r="I80" s="4"/>
      <c r="J80" s="8" t="s">
        <v>244</v>
      </c>
      <c r="K80" s="8"/>
      <c r="L80" s="283"/>
      <c r="M80" s="4"/>
      <c r="N80" s="1070"/>
      <c r="O80" s="1071"/>
      <c r="P80" s="1071"/>
      <c r="Q80" s="1071"/>
      <c r="R80" s="1072"/>
      <c r="S80" s="275"/>
      <c r="V80" s="276" t="s">
        <v>211</v>
      </c>
    </row>
    <row r="81" spans="2:22" s="276" customFormat="1" x14ac:dyDescent="0.35">
      <c r="B81" s="8" t="s">
        <v>254</v>
      </c>
      <c r="C81" s="8"/>
      <c r="D81" s="1073"/>
      <c r="E81" s="1073"/>
      <c r="F81" s="1073"/>
      <c r="G81" s="1073"/>
      <c r="H81" s="4"/>
      <c r="I81" s="4"/>
      <c r="J81" s="8" t="s">
        <v>240</v>
      </c>
      <c r="K81" s="8"/>
      <c r="L81" s="283"/>
      <c r="M81" s="4"/>
      <c r="N81" s="1070"/>
      <c r="O81" s="1071"/>
      <c r="P81" s="1071"/>
      <c r="Q81" s="1071"/>
      <c r="R81" s="1072"/>
      <c r="S81" s="275"/>
      <c r="V81" s="276" t="s">
        <v>212</v>
      </c>
    </row>
    <row r="82" spans="2:22" s="276" customFormat="1" x14ac:dyDescent="0.35">
      <c r="B82" s="8" t="s">
        <v>48</v>
      </c>
      <c r="C82" s="8"/>
      <c r="D82" s="1069"/>
      <c r="E82" s="1069"/>
      <c r="F82" s="1069"/>
      <c r="G82" s="1069"/>
      <c r="H82" s="4"/>
      <c r="I82" s="4"/>
      <c r="J82" s="4"/>
      <c r="K82" s="4"/>
      <c r="L82" s="8"/>
      <c r="M82" s="4"/>
      <c r="N82" s="299"/>
      <c r="O82" s="275"/>
      <c r="P82" s="299"/>
      <c r="Q82" s="275"/>
      <c r="R82" s="275"/>
      <c r="S82" s="275"/>
      <c r="V82" s="276" t="s">
        <v>213</v>
      </c>
    </row>
    <row r="83" spans="2:22" s="276" customFormat="1" x14ac:dyDescent="0.35">
      <c r="B83" s="8" t="s">
        <v>283</v>
      </c>
      <c r="C83" s="4"/>
      <c r="D83" s="1069"/>
      <c r="E83" s="1069"/>
      <c r="F83" s="1069"/>
      <c r="G83" s="1069"/>
      <c r="H83" s="4"/>
      <c r="I83" s="4"/>
      <c r="J83" s="275"/>
      <c r="K83" s="275"/>
      <c r="L83" s="275"/>
      <c r="M83" s="275"/>
      <c r="N83" s="275"/>
      <c r="O83" s="275"/>
      <c r="P83" s="275"/>
      <c r="Q83" s="275"/>
      <c r="R83" s="275"/>
      <c r="S83" s="275"/>
      <c r="V83" s="276" t="s">
        <v>214</v>
      </c>
    </row>
    <row r="84" spans="2:22" s="276" customFormat="1" x14ac:dyDescent="0.35">
      <c r="B84" s="8" t="s">
        <v>236</v>
      </c>
      <c r="C84" s="8"/>
      <c r="D84" s="280"/>
      <c r="E84" s="534" t="s">
        <v>234</v>
      </c>
      <c r="F84" s="4"/>
      <c r="G84" s="4"/>
      <c r="H84" s="4"/>
      <c r="I84" s="4"/>
      <c r="J84" s="8" t="s">
        <v>243</v>
      </c>
      <c r="K84" s="4"/>
      <c r="L84" s="282"/>
      <c r="M84" s="4"/>
      <c r="N84"/>
      <c r="O84"/>
      <c r="P84"/>
      <c r="Q84"/>
      <c r="R84" s="275"/>
      <c r="S84" s="275"/>
      <c r="V84" s="276" t="s">
        <v>215</v>
      </c>
    </row>
    <row r="85" spans="2:22" s="276" customFormat="1" x14ac:dyDescent="0.35">
      <c r="B85" s="8" t="s">
        <v>237</v>
      </c>
      <c r="C85" s="8"/>
      <c r="D85" s="280"/>
      <c r="E85" s="534" t="s">
        <v>235</v>
      </c>
      <c r="F85" s="4"/>
      <c r="G85" s="4"/>
      <c r="H85" s="4"/>
      <c r="I85" s="4"/>
      <c r="J85" s="8" t="s">
        <v>233</v>
      </c>
      <c r="K85" s="4"/>
      <c r="L85" s="281"/>
      <c r="M85" s="4"/>
      <c r="N85" s="299"/>
      <c r="O85" s="275"/>
      <c r="P85" s="299"/>
      <c r="Q85" s="275"/>
      <c r="R85" s="275"/>
      <c r="S85" s="275"/>
      <c r="V85" s="276" t="s">
        <v>216</v>
      </c>
    </row>
    <row r="86" spans="2:22" s="276" customFormat="1" x14ac:dyDescent="0.35">
      <c r="B86" s="275"/>
      <c r="C86" s="275"/>
      <c r="D86" s="275"/>
      <c r="E86" s="275"/>
      <c r="F86" s="275"/>
      <c r="G86" s="275"/>
      <c r="H86" s="275"/>
      <c r="I86" s="275"/>
      <c r="J86" s="8" t="s">
        <v>183</v>
      </c>
      <c r="K86" s="4"/>
      <c r="L86" s="1066"/>
      <c r="M86" s="1067"/>
      <c r="N86" s="1067"/>
      <c r="O86" s="1067"/>
      <c r="P86" s="1068"/>
      <c r="Q86" s="275"/>
      <c r="R86" s="275"/>
      <c r="S86" s="275"/>
      <c r="V86" s="276" t="s">
        <v>217</v>
      </c>
    </row>
    <row r="87" spans="2:22" s="276" customFormat="1" x14ac:dyDescent="0.35">
      <c r="B87" s="520" t="s">
        <v>460</v>
      </c>
      <c r="C87" s="520"/>
      <c r="G87" s="4"/>
      <c r="H87" s="4"/>
      <c r="I87" s="4"/>
      <c r="J87" s="4"/>
      <c r="K87" s="4"/>
      <c r="L87" s="4"/>
      <c r="M87" s="4"/>
      <c r="N87" s="4"/>
      <c r="O87" s="275"/>
      <c r="P87" s="275"/>
      <c r="Q87" s="275"/>
      <c r="R87" s="275"/>
      <c r="S87" s="275"/>
      <c r="V87" s="276" t="s">
        <v>218</v>
      </c>
    </row>
    <row r="88" spans="2:22" s="276" customFormat="1" x14ac:dyDescent="0.35">
      <c r="B88" s="535" t="s">
        <v>990</v>
      </c>
      <c r="C88" s="535"/>
      <c r="D88" s="4"/>
      <c r="E88" s="4"/>
      <c r="F88" s="4"/>
      <c r="G88" s="4"/>
      <c r="H88" s="4"/>
      <c r="I88" s="4"/>
      <c r="J88" s="275"/>
      <c r="K88" s="4"/>
      <c r="L88" s="4"/>
      <c r="M88" s="4"/>
      <c r="N88" s="4"/>
      <c r="O88" s="275"/>
      <c r="P88" s="275"/>
      <c r="Q88" s="275"/>
      <c r="R88" s="275"/>
      <c r="S88" s="275"/>
    </row>
    <row r="89" spans="2:22" s="276" customFormat="1" x14ac:dyDescent="0.35">
      <c r="B89" s="535"/>
      <c r="C89" s="535"/>
      <c r="D89" s="4"/>
      <c r="E89" s="4"/>
      <c r="F89" s="4"/>
      <c r="G89" s="4"/>
      <c r="H89" s="4"/>
      <c r="I89" s="4"/>
      <c r="J89" s="275"/>
      <c r="K89" s="4"/>
      <c r="L89" s="4"/>
      <c r="M89" s="4"/>
      <c r="N89" s="4"/>
      <c r="O89" s="275"/>
      <c r="P89" s="275"/>
      <c r="Q89" s="275"/>
      <c r="R89" s="275"/>
      <c r="S89" s="275"/>
    </row>
    <row r="90" spans="2:22" s="276" customFormat="1" x14ac:dyDescent="0.35">
      <c r="B90" s="285" t="s">
        <v>464</v>
      </c>
      <c r="C90" s="285"/>
      <c r="D90" s="4"/>
      <c r="E90" s="4"/>
      <c r="F90" s="4"/>
      <c r="G90" s="536" t="s">
        <v>439</v>
      </c>
      <c r="H90" s="4"/>
      <c r="I90" s="4"/>
      <c r="J90" s="4"/>
      <c r="K90" s="4"/>
      <c r="L90" s="275"/>
      <c r="M90" s="275"/>
      <c r="N90" s="537" t="s">
        <v>438</v>
      </c>
      <c r="O90" s="275"/>
      <c r="P90" s="275"/>
      <c r="Q90" s="275"/>
      <c r="R90" s="275"/>
      <c r="S90" s="286"/>
    </row>
    <row r="91" spans="2:22" s="276" customFormat="1" x14ac:dyDescent="0.35">
      <c r="B91" s="292"/>
      <c r="C91" s="538"/>
      <c r="D91" s="300" t="s">
        <v>459</v>
      </c>
      <c r="E91" s="275"/>
      <c r="F91" s="4"/>
      <c r="G91" s="1055"/>
      <c r="H91" s="1056"/>
      <c r="I91" s="1056"/>
      <c r="J91" s="1056"/>
      <c r="K91" s="1056"/>
      <c r="L91" s="1057"/>
      <c r="M91" s="275"/>
      <c r="N91" s="1055"/>
      <c r="O91" s="1056"/>
      <c r="P91" s="1056"/>
      <c r="Q91" s="1056"/>
      <c r="R91" s="1057"/>
      <c r="S91" s="286"/>
    </row>
    <row r="92" spans="2:22" s="276" customFormat="1" x14ac:dyDescent="0.35">
      <c r="B92" s="292"/>
      <c r="C92" s="538"/>
      <c r="D92" s="300" t="s">
        <v>458</v>
      </c>
      <c r="E92" s="275"/>
      <c r="F92" s="4"/>
      <c r="G92" s="1055"/>
      <c r="H92" s="1056"/>
      <c r="I92" s="1056"/>
      <c r="J92" s="1056"/>
      <c r="K92" s="1056"/>
      <c r="L92" s="1057"/>
      <c r="M92" s="275"/>
      <c r="N92" s="1055"/>
      <c r="O92" s="1056"/>
      <c r="P92" s="1056"/>
      <c r="Q92" s="1056"/>
      <c r="R92" s="1057"/>
      <c r="S92" s="286"/>
    </row>
    <row r="93" spans="2:22" s="276" customFormat="1" x14ac:dyDescent="0.35">
      <c r="B93" s="292"/>
      <c r="C93" s="538"/>
      <c r="D93" s="300" t="s">
        <v>457</v>
      </c>
      <c r="E93" s="275"/>
      <c r="F93" s="4"/>
      <c r="G93" s="1055"/>
      <c r="H93" s="1056"/>
      <c r="I93" s="1056"/>
      <c r="J93" s="1056"/>
      <c r="K93" s="1056"/>
      <c r="L93" s="1057"/>
      <c r="M93" s="275"/>
      <c r="N93" s="1055"/>
      <c r="O93" s="1056"/>
      <c r="P93" s="1056"/>
      <c r="Q93" s="1056"/>
      <c r="R93" s="1057"/>
      <c r="S93" s="286"/>
    </row>
    <row r="94" spans="2:22" s="276" customFormat="1" x14ac:dyDescent="0.35">
      <c r="B94" s="292"/>
      <c r="C94" s="538"/>
      <c r="D94" s="300" t="s">
        <v>456</v>
      </c>
      <c r="E94" s="275"/>
      <c r="F94" s="4"/>
      <c r="G94" s="1055"/>
      <c r="H94" s="1056"/>
      <c r="I94" s="1056"/>
      <c r="J94" s="1056"/>
      <c r="K94" s="1056"/>
      <c r="L94" s="1057"/>
      <c r="M94" s="275"/>
      <c r="N94" s="1055"/>
      <c r="O94" s="1056"/>
      <c r="P94" s="1056"/>
      <c r="Q94" s="1056"/>
      <c r="R94" s="1057"/>
      <c r="S94" s="286"/>
    </row>
    <row r="95" spans="2:22" s="276" customFormat="1" x14ac:dyDescent="0.35">
      <c r="B95" s="292"/>
      <c r="C95" s="538"/>
      <c r="D95" s="300" t="s">
        <v>455</v>
      </c>
      <c r="E95" s="275"/>
      <c r="F95" s="4"/>
      <c r="G95" s="1055"/>
      <c r="H95" s="1056"/>
      <c r="I95" s="1056"/>
      <c r="J95" s="1056"/>
      <c r="K95" s="1056"/>
      <c r="L95" s="1057"/>
      <c r="M95" s="275"/>
      <c r="N95" s="1055"/>
      <c r="O95" s="1056"/>
      <c r="P95" s="1056"/>
      <c r="Q95" s="1056"/>
      <c r="R95" s="1057"/>
      <c r="S95" s="286"/>
    </row>
    <row r="96" spans="2:22" s="276" customFormat="1" x14ac:dyDescent="0.35">
      <c r="B96" s="292"/>
      <c r="C96" s="538"/>
      <c r="D96" s="300" t="s">
        <v>454</v>
      </c>
      <c r="E96" s="275"/>
      <c r="F96" s="4"/>
      <c r="G96" s="1055"/>
      <c r="H96" s="1056"/>
      <c r="I96" s="1056"/>
      <c r="J96" s="1056"/>
      <c r="K96" s="1056"/>
      <c r="L96" s="1057"/>
      <c r="M96" s="275"/>
      <c r="N96" s="1055"/>
      <c r="O96" s="1056"/>
      <c r="P96" s="1056"/>
      <c r="Q96" s="1056"/>
      <c r="R96" s="1057"/>
      <c r="S96" s="286"/>
    </row>
    <row r="97" spans="2:19" s="276" customFormat="1" x14ac:dyDescent="0.35">
      <c r="B97" s="292"/>
      <c r="C97" s="538"/>
      <c r="D97" s="300" t="s">
        <v>453</v>
      </c>
      <c r="E97" s="275"/>
      <c r="F97" s="4"/>
      <c r="G97" s="1055"/>
      <c r="H97" s="1056"/>
      <c r="I97" s="1056"/>
      <c r="J97" s="1056"/>
      <c r="K97" s="1056"/>
      <c r="L97" s="1057"/>
      <c r="M97" s="275"/>
      <c r="N97" s="1055"/>
      <c r="O97" s="1056"/>
      <c r="P97" s="1056"/>
      <c r="Q97" s="1056"/>
      <c r="R97" s="1057"/>
      <c r="S97" s="286"/>
    </row>
    <row r="98" spans="2:19" s="276" customFormat="1" x14ac:dyDescent="0.35">
      <c r="B98" s="292"/>
      <c r="C98" s="538"/>
      <c r="D98" s="300" t="s">
        <v>452</v>
      </c>
      <c r="E98" s="275"/>
      <c r="F98" s="4"/>
      <c r="G98" s="1055"/>
      <c r="H98" s="1056"/>
      <c r="I98" s="1056"/>
      <c r="J98" s="1056"/>
      <c r="K98" s="1056"/>
      <c r="L98" s="1057"/>
      <c r="M98" s="275"/>
      <c r="N98" s="1055"/>
      <c r="O98" s="1056"/>
      <c r="P98" s="1056"/>
      <c r="Q98" s="1056"/>
      <c r="R98" s="1057"/>
      <c r="S98" s="286"/>
    </row>
    <row r="99" spans="2:19" s="276" customFormat="1" x14ac:dyDescent="0.35">
      <c r="B99" s="292"/>
      <c r="C99" s="538"/>
      <c r="D99" s="300" t="s">
        <v>451</v>
      </c>
      <c r="E99" s="275"/>
      <c r="F99" s="4"/>
      <c r="G99" s="1055"/>
      <c r="H99" s="1056"/>
      <c r="I99" s="1056"/>
      <c r="J99" s="1056"/>
      <c r="K99" s="1056"/>
      <c r="L99" s="1057"/>
      <c r="M99" s="275"/>
      <c r="N99" s="1055"/>
      <c r="O99" s="1056"/>
      <c r="P99" s="1056"/>
      <c r="Q99" s="1056"/>
      <c r="R99" s="1057"/>
      <c r="S99" s="286"/>
    </row>
    <row r="100" spans="2:19" s="276" customFormat="1" x14ac:dyDescent="0.35">
      <c r="B100" s="292"/>
      <c r="C100" s="538"/>
      <c r="D100" s="300" t="s">
        <v>450</v>
      </c>
      <c r="E100" s="275"/>
      <c r="F100" s="4"/>
      <c r="G100" s="1055"/>
      <c r="H100" s="1056"/>
      <c r="I100" s="1056"/>
      <c r="J100" s="1056"/>
      <c r="K100" s="1056"/>
      <c r="L100" s="1057"/>
      <c r="M100" s="275"/>
      <c r="N100" s="1055"/>
      <c r="O100" s="1056"/>
      <c r="P100" s="1056"/>
      <c r="Q100" s="1056"/>
      <c r="R100" s="1057"/>
      <c r="S100" s="286"/>
    </row>
    <row r="101" spans="2:19" s="276" customFormat="1" x14ac:dyDescent="0.35">
      <c r="B101" s="292"/>
      <c r="C101" s="538"/>
      <c r="D101" s="300" t="s">
        <v>449</v>
      </c>
      <c r="E101" s="275"/>
      <c r="F101" s="4"/>
      <c r="G101" s="1055"/>
      <c r="H101" s="1056"/>
      <c r="I101" s="1056"/>
      <c r="J101" s="1056"/>
      <c r="K101" s="1056"/>
      <c r="L101" s="1057"/>
      <c r="M101" s="275"/>
      <c r="N101" s="1055"/>
      <c r="O101" s="1056"/>
      <c r="P101" s="1056"/>
      <c r="Q101" s="1056"/>
      <c r="R101" s="1057"/>
      <c r="S101" s="286"/>
    </row>
    <row r="102" spans="2:19" s="276" customFormat="1" x14ac:dyDescent="0.35">
      <c r="B102" s="292"/>
      <c r="C102" s="538"/>
      <c r="D102" s="300" t="s">
        <v>448</v>
      </c>
      <c r="E102" s="275"/>
      <c r="F102" s="4"/>
      <c r="G102" s="1055"/>
      <c r="H102" s="1056"/>
      <c r="I102" s="1056"/>
      <c r="J102" s="1056"/>
      <c r="K102" s="1056"/>
      <c r="L102" s="1057"/>
      <c r="M102" s="275"/>
      <c r="N102" s="1055"/>
      <c r="O102" s="1056"/>
      <c r="P102" s="1056"/>
      <c r="Q102" s="1056"/>
      <c r="R102" s="1057"/>
      <c r="S102" s="286"/>
    </row>
    <row r="103" spans="2:19" s="276" customFormat="1" x14ac:dyDescent="0.35">
      <c r="B103" s="292"/>
      <c r="C103" s="538"/>
      <c r="D103" s="300" t="s">
        <v>447</v>
      </c>
      <c r="E103" s="275"/>
      <c r="F103" s="4"/>
      <c r="G103" s="1055"/>
      <c r="H103" s="1056"/>
      <c r="I103" s="1056"/>
      <c r="J103" s="1056"/>
      <c r="K103" s="1056"/>
      <c r="L103" s="1057"/>
      <c r="M103" s="275"/>
      <c r="N103" s="1055"/>
      <c r="O103" s="1056"/>
      <c r="P103" s="1056"/>
      <c r="Q103" s="1056"/>
      <c r="R103" s="1057"/>
      <c r="S103" s="286"/>
    </row>
    <row r="104" spans="2:19" s="276" customFormat="1" ht="15" customHeight="1" x14ac:dyDescent="0.35">
      <c r="B104" s="292"/>
      <c r="C104" s="538"/>
      <c r="D104" s="300" t="s">
        <v>446</v>
      </c>
      <c r="E104" s="275"/>
      <c r="F104" s="4"/>
      <c r="G104" s="1055"/>
      <c r="H104" s="1056"/>
      <c r="I104" s="1056"/>
      <c r="J104" s="1056"/>
      <c r="K104" s="1056"/>
      <c r="L104" s="1057"/>
      <c r="M104" s="275"/>
      <c r="N104" s="1055"/>
      <c r="O104" s="1056"/>
      <c r="P104" s="1056"/>
      <c r="Q104" s="1056"/>
      <c r="R104" s="1057"/>
      <c r="S104" s="275"/>
    </row>
    <row r="105" spans="2:19" s="276" customFormat="1" ht="15" customHeight="1" x14ac:dyDescent="0.35">
      <c r="B105" s="4"/>
      <c r="C105" s="4"/>
      <c r="D105" s="4"/>
      <c r="E105" s="4"/>
      <c r="F105" s="4"/>
      <c r="G105" s="4"/>
      <c r="H105" s="4"/>
      <c r="I105" s="4"/>
      <c r="J105" s="4"/>
      <c r="K105" s="4"/>
      <c r="L105" s="4"/>
      <c r="M105" s="4"/>
      <c r="N105" s="4"/>
      <c r="O105" s="275"/>
      <c r="P105" s="275"/>
      <c r="Q105" s="275"/>
      <c r="R105" s="275"/>
      <c r="S105" s="284"/>
    </row>
    <row r="106" spans="2:19" s="276" customFormat="1" ht="15" customHeight="1" x14ac:dyDescent="0.35">
      <c r="B106" s="1063" t="s">
        <v>726</v>
      </c>
      <c r="C106" s="1063"/>
      <c r="D106" s="1063"/>
      <c r="E106" s="1063"/>
      <c r="F106" s="1063"/>
      <c r="G106" s="1063"/>
      <c r="H106" s="1063"/>
      <c r="I106" s="1063"/>
      <c r="J106" s="1063"/>
      <c r="K106" s="1063"/>
      <c r="L106" s="1063"/>
      <c r="M106" s="1063"/>
      <c r="N106" s="1063"/>
      <c r="O106" s="1063"/>
      <c r="P106" s="1063"/>
      <c r="Q106" s="1063"/>
      <c r="R106" s="1063"/>
      <c r="S106" s="284"/>
    </row>
    <row r="107" spans="2:19" s="276" customFormat="1" ht="80.150000000000006" customHeight="1" x14ac:dyDescent="0.35">
      <c r="B107" s="1059"/>
      <c r="C107" s="1060"/>
      <c r="D107" s="1060"/>
      <c r="E107" s="1060"/>
      <c r="F107" s="1060"/>
      <c r="G107" s="1060"/>
      <c r="H107" s="1060"/>
      <c r="I107" s="1060"/>
      <c r="J107" s="1060"/>
      <c r="K107" s="1060"/>
      <c r="L107" s="1060"/>
      <c r="M107" s="1060"/>
      <c r="N107" s="1060"/>
      <c r="O107" s="1060"/>
      <c r="P107" s="1060"/>
      <c r="Q107" s="1060"/>
      <c r="R107" s="1061"/>
      <c r="S107" s="275"/>
    </row>
    <row r="108" spans="2:19" s="276" customFormat="1" x14ac:dyDescent="0.35">
      <c r="B108" s="536" t="s">
        <v>257</v>
      </c>
      <c r="C108" s="536"/>
      <c r="D108" s="536"/>
      <c r="E108" s="302">
        <f>1500-LEN(B107)</f>
        <v>1500</v>
      </c>
      <c r="F108" s="4"/>
      <c r="G108" s="4"/>
      <c r="H108" s="4"/>
      <c r="I108" s="4"/>
      <c r="J108" s="4"/>
      <c r="K108" s="4"/>
      <c r="L108" s="4"/>
      <c r="M108" s="4"/>
      <c r="N108" s="4"/>
      <c r="O108" s="275"/>
      <c r="P108" s="275"/>
      <c r="Q108" s="275"/>
      <c r="R108" s="275"/>
      <c r="S108" s="275"/>
    </row>
    <row r="109" spans="2:19" s="276" customFormat="1" x14ac:dyDescent="0.35">
      <c r="B109" s="536"/>
      <c r="C109" s="536"/>
      <c r="D109" s="536"/>
      <c r="E109" s="536"/>
      <c r="F109" s="4"/>
      <c r="G109" s="4"/>
      <c r="H109" s="4"/>
      <c r="I109" s="4"/>
      <c r="J109" s="4"/>
      <c r="K109" s="4"/>
      <c r="L109" s="4"/>
      <c r="M109" s="4"/>
      <c r="N109" s="4"/>
      <c r="O109" s="275"/>
      <c r="P109" s="275"/>
      <c r="Q109" s="275"/>
      <c r="R109" s="275"/>
      <c r="S109" s="275"/>
    </row>
    <row r="110" spans="2:19" s="276" customFormat="1" x14ac:dyDescent="0.35">
      <c r="B110" s="520" t="s">
        <v>445</v>
      </c>
      <c r="C110" s="520"/>
      <c r="D110" s="4"/>
      <c r="E110" s="4"/>
      <c r="F110" s="4"/>
      <c r="G110" s="4"/>
      <c r="H110" s="4"/>
      <c r="I110" s="4"/>
      <c r="J110" s="4"/>
      <c r="K110" s="4"/>
      <c r="L110" s="4"/>
      <c r="M110" s="4"/>
      <c r="N110" s="4"/>
      <c r="O110" s="275"/>
      <c r="P110" s="275"/>
      <c r="Q110" s="275"/>
      <c r="R110" s="275"/>
      <c r="S110" s="275"/>
    </row>
    <row r="111" spans="2:19" s="276" customFormat="1" x14ac:dyDescent="0.35">
      <c r="B111" s="536" t="s">
        <v>444</v>
      </c>
      <c r="C111" s="536"/>
      <c r="D111" s="275"/>
      <c r="E111" s="4"/>
      <c r="F111" s="4"/>
      <c r="G111" s="4"/>
      <c r="H111" s="4"/>
      <c r="I111" s="4"/>
      <c r="J111" s="4"/>
      <c r="K111" s="4"/>
      <c r="L111" s="4"/>
      <c r="M111" s="4"/>
      <c r="N111" s="4"/>
      <c r="O111" s="275"/>
      <c r="P111" s="275"/>
      <c r="Q111" s="275"/>
      <c r="R111" s="275"/>
      <c r="S111" s="275"/>
    </row>
    <row r="112" spans="2:19" s="276" customFormat="1" x14ac:dyDescent="0.35">
      <c r="B112" s="275"/>
      <c r="C112" s="275"/>
      <c r="D112" s="275"/>
      <c r="E112" s="4"/>
      <c r="F112" s="4"/>
      <c r="G112" s="4"/>
      <c r="H112" s="4"/>
      <c r="I112" s="4"/>
      <c r="J112" s="4"/>
      <c r="K112" s="4"/>
      <c r="L112" s="4"/>
      <c r="M112" s="4"/>
      <c r="N112" s="4"/>
      <c r="O112" s="275"/>
      <c r="P112" s="275"/>
      <c r="Q112" s="275"/>
      <c r="R112" s="275"/>
      <c r="S112" s="275"/>
    </row>
    <row r="113" spans="2:19" s="276" customFormat="1" x14ac:dyDescent="0.35">
      <c r="B113" s="304"/>
      <c r="C113" s="8"/>
      <c r="D113" s="300" t="s">
        <v>732</v>
      </c>
      <c r="E113" s="275"/>
      <c r="F113" s="4"/>
      <c r="G113" s="4"/>
      <c r="H113" s="4"/>
      <c r="I113" s="4"/>
      <c r="J113" s="1064"/>
      <c r="K113" s="1064"/>
      <c r="L113" s="1064"/>
      <c r="M113" s="1064"/>
      <c r="N113" s="1064"/>
      <c r="O113" s="1064"/>
      <c r="P113" s="1064"/>
      <c r="Q113" s="1064"/>
      <c r="R113" s="1064"/>
      <c r="S113" s="275"/>
    </row>
    <row r="114" spans="2:19" s="276" customFormat="1" x14ac:dyDescent="0.35">
      <c r="B114" s="505"/>
      <c r="C114" s="8"/>
      <c r="D114" s="300" t="s">
        <v>725</v>
      </c>
      <c r="E114" s="275"/>
      <c r="F114" s="4"/>
      <c r="G114" s="4"/>
      <c r="H114" s="4"/>
      <c r="I114" s="4"/>
      <c r="J114" s="1065"/>
      <c r="K114" s="1065"/>
      <c r="L114" s="1065"/>
      <c r="M114" s="1065"/>
      <c r="N114" s="1065"/>
      <c r="O114" s="1065"/>
      <c r="P114" s="1065"/>
      <c r="Q114" s="1065"/>
      <c r="R114" s="1065"/>
      <c r="S114" s="275"/>
    </row>
    <row r="115" spans="2:19" s="276" customFormat="1" x14ac:dyDescent="0.35">
      <c r="B115" s="304"/>
      <c r="C115" s="8"/>
      <c r="D115" s="300" t="s">
        <v>443</v>
      </c>
      <c r="E115" s="275"/>
      <c r="F115" s="4"/>
      <c r="G115" s="4"/>
      <c r="H115" s="4"/>
      <c r="I115" s="4"/>
      <c r="J115" s="1065"/>
      <c r="K115" s="1065"/>
      <c r="L115" s="1065"/>
      <c r="M115" s="1065"/>
      <c r="N115" s="1065"/>
      <c r="O115" s="1065"/>
      <c r="P115" s="1065"/>
      <c r="Q115" s="1065"/>
      <c r="R115" s="1065"/>
      <c r="S115" s="275"/>
    </row>
    <row r="116" spans="2:19" s="276" customFormat="1" x14ac:dyDescent="0.35">
      <c r="B116" s="304"/>
      <c r="C116" s="8"/>
      <c r="D116" s="300" t="s">
        <v>442</v>
      </c>
      <c r="E116" s="275"/>
      <c r="F116" s="4"/>
      <c r="G116" s="4"/>
      <c r="H116" s="4"/>
      <c r="I116" s="4"/>
      <c r="J116" s="1065"/>
      <c r="K116" s="1065"/>
      <c r="L116" s="1065"/>
      <c r="M116" s="1065"/>
      <c r="N116" s="1065"/>
      <c r="O116" s="1065"/>
      <c r="P116" s="1065"/>
      <c r="Q116" s="1065"/>
      <c r="R116" s="1065"/>
      <c r="S116" s="275"/>
    </row>
    <row r="117" spans="2:19" s="276" customFormat="1" x14ac:dyDescent="0.35">
      <c r="B117" s="304"/>
      <c r="C117" s="8"/>
      <c r="D117" s="300" t="s">
        <v>441</v>
      </c>
      <c r="E117" s="275"/>
      <c r="F117" s="4"/>
      <c r="G117" s="4"/>
      <c r="H117" s="4"/>
      <c r="I117" s="4"/>
      <c r="J117" s="535"/>
      <c r="K117" s="4"/>
      <c r="L117" s="4"/>
      <c r="M117" s="4"/>
      <c r="N117" s="4"/>
      <c r="O117" s="275"/>
      <c r="P117" s="275"/>
      <c r="Q117" s="275"/>
      <c r="R117" s="275"/>
      <c r="S117" s="275"/>
    </row>
    <row r="118" spans="2:19" s="276" customFormat="1" x14ac:dyDescent="0.35">
      <c r="B118" s="275"/>
      <c r="C118" s="275"/>
      <c r="D118" s="4"/>
      <c r="E118" s="4"/>
      <c r="F118" s="4"/>
      <c r="G118" s="4"/>
      <c r="H118" s="4"/>
      <c r="I118" s="4"/>
      <c r="J118" s="4"/>
      <c r="K118" s="4"/>
      <c r="L118" s="4"/>
      <c r="M118" s="4"/>
      <c r="N118" s="4"/>
      <c r="O118" s="275"/>
      <c r="P118" s="275"/>
      <c r="Q118" s="275"/>
      <c r="R118" s="275"/>
      <c r="S118" s="275"/>
    </row>
    <row r="119" spans="2:19" s="276" customFormat="1" x14ac:dyDescent="0.35">
      <c r="B119" s="536" t="s">
        <v>440</v>
      </c>
      <c r="C119" s="536"/>
      <c r="D119" s="275"/>
      <c r="E119" s="4"/>
      <c r="F119" s="4"/>
      <c r="G119" s="4"/>
      <c r="H119" s="4"/>
      <c r="I119" s="4"/>
      <c r="J119" s="537" t="s">
        <v>727</v>
      </c>
      <c r="K119" s="275"/>
      <c r="L119" s="536"/>
      <c r="M119" s="536"/>
      <c r="N119" s="536"/>
      <c r="O119" s="275"/>
      <c r="P119" s="536" t="s">
        <v>728</v>
      </c>
      <c r="Q119" s="4"/>
      <c r="R119" s="275"/>
      <c r="S119" s="286"/>
    </row>
    <row r="120" spans="2:19" s="276" customFormat="1" x14ac:dyDescent="0.35">
      <c r="B120" s="275"/>
      <c r="C120" s="275"/>
      <c r="D120" s="4"/>
      <c r="E120" s="4"/>
      <c r="F120" s="4"/>
      <c r="G120" s="4"/>
      <c r="H120" s="4"/>
      <c r="I120" s="4"/>
      <c r="J120" s="275"/>
      <c r="K120" s="275"/>
      <c r="L120" s="539"/>
      <c r="M120" s="539"/>
      <c r="N120" s="539"/>
      <c r="O120" s="275"/>
      <c r="P120" s="4"/>
      <c r="Q120" s="4"/>
      <c r="R120" s="275"/>
      <c r="S120" s="286"/>
    </row>
    <row r="121" spans="2:19" s="276" customFormat="1" x14ac:dyDescent="0.35">
      <c r="B121" s="278"/>
      <c r="C121" s="8"/>
      <c r="D121" s="300" t="s">
        <v>437</v>
      </c>
      <c r="E121" s="275"/>
      <c r="F121" s="4"/>
      <c r="G121" s="4"/>
      <c r="H121" s="4"/>
      <c r="I121" s="4"/>
      <c r="J121" s="1055"/>
      <c r="K121" s="1056"/>
      <c r="L121" s="1056"/>
      <c r="M121" s="1056"/>
      <c r="N121" s="1057"/>
      <c r="O121" s="275"/>
      <c r="P121" s="1055"/>
      <c r="Q121" s="1056"/>
      <c r="R121" s="1057"/>
      <c r="S121" s="286"/>
    </row>
    <row r="122" spans="2:19" s="276" customFormat="1" x14ac:dyDescent="0.35">
      <c r="B122" s="278"/>
      <c r="C122" s="8"/>
      <c r="D122" s="300" t="s">
        <v>436</v>
      </c>
      <c r="E122" s="275"/>
      <c r="F122" s="4"/>
      <c r="G122" s="4"/>
      <c r="H122" s="4"/>
      <c r="I122" s="4"/>
      <c r="J122" s="1055"/>
      <c r="K122" s="1056"/>
      <c r="L122" s="1056"/>
      <c r="M122" s="1056"/>
      <c r="N122" s="1057"/>
      <c r="O122" s="275"/>
      <c r="P122" s="1055"/>
      <c r="Q122" s="1056"/>
      <c r="R122" s="1057"/>
      <c r="S122" s="286"/>
    </row>
    <row r="123" spans="2:19" s="276" customFormat="1" x14ac:dyDescent="0.35">
      <c r="B123" s="278"/>
      <c r="C123" s="8"/>
      <c r="D123" s="300" t="s">
        <v>435</v>
      </c>
      <c r="E123" s="275"/>
      <c r="F123" s="4"/>
      <c r="G123" s="4"/>
      <c r="H123" s="4"/>
      <c r="I123" s="4"/>
      <c r="J123" s="1055"/>
      <c r="K123" s="1056"/>
      <c r="L123" s="1056"/>
      <c r="M123" s="1056"/>
      <c r="N123" s="1057"/>
      <c r="O123" s="275"/>
      <c r="P123" s="1055"/>
      <c r="Q123" s="1056"/>
      <c r="R123" s="1057"/>
      <c r="S123" s="286"/>
    </row>
    <row r="124" spans="2:19" s="276" customFormat="1" x14ac:dyDescent="0.35">
      <c r="B124" s="278"/>
      <c r="C124" s="8"/>
      <c r="D124" s="300" t="s">
        <v>434</v>
      </c>
      <c r="E124" s="275"/>
      <c r="F124" s="4"/>
      <c r="G124" s="4"/>
      <c r="H124" s="4"/>
      <c r="I124" s="4"/>
      <c r="J124" s="1055"/>
      <c r="K124" s="1056"/>
      <c r="L124" s="1056"/>
      <c r="M124" s="1056"/>
      <c r="N124" s="1057"/>
      <c r="O124" s="275"/>
      <c r="P124" s="1055"/>
      <c r="Q124" s="1056"/>
      <c r="R124" s="1057"/>
      <c r="S124" s="286"/>
    </row>
    <row r="125" spans="2:19" s="276" customFormat="1" x14ac:dyDescent="0.35">
      <c r="B125" s="278"/>
      <c r="C125" s="8"/>
      <c r="D125" s="300" t="s">
        <v>433</v>
      </c>
      <c r="E125" s="275"/>
      <c r="F125" s="4"/>
      <c r="G125" s="4"/>
      <c r="H125" s="4"/>
      <c r="I125" s="4"/>
      <c r="J125" s="1055"/>
      <c r="K125" s="1056"/>
      <c r="L125" s="1056"/>
      <c r="M125" s="1056"/>
      <c r="N125" s="1057"/>
      <c r="O125" s="275"/>
      <c r="P125" s="1055"/>
      <c r="Q125" s="1056"/>
      <c r="R125" s="1057"/>
      <c r="S125" s="286"/>
    </row>
    <row r="126" spans="2:19" s="276" customFormat="1" x14ac:dyDescent="0.35">
      <c r="B126" s="278"/>
      <c r="C126" s="8"/>
      <c r="D126" s="300" t="s">
        <v>432</v>
      </c>
      <c r="E126" s="275"/>
      <c r="F126" s="4"/>
      <c r="G126" s="4"/>
      <c r="H126" s="4"/>
      <c r="I126" s="4"/>
      <c r="J126" s="1055"/>
      <c r="K126" s="1056"/>
      <c r="L126" s="1056"/>
      <c r="M126" s="1056"/>
      <c r="N126" s="1057"/>
      <c r="O126" s="275"/>
      <c r="P126" s="1055"/>
      <c r="Q126" s="1056"/>
      <c r="R126" s="1057"/>
      <c r="S126" s="286"/>
    </row>
    <row r="127" spans="2:19" s="276" customFormat="1" x14ac:dyDescent="0.35">
      <c r="B127" s="278"/>
      <c r="C127" s="8"/>
      <c r="D127" s="300" t="s">
        <v>431</v>
      </c>
      <c r="E127" s="275"/>
      <c r="F127" s="4"/>
      <c r="G127" s="4"/>
      <c r="H127" s="4"/>
      <c r="I127" s="4"/>
      <c r="J127" s="1055"/>
      <c r="K127" s="1056"/>
      <c r="L127" s="1056"/>
      <c r="M127" s="1056"/>
      <c r="N127" s="1057"/>
      <c r="O127" s="275"/>
      <c r="P127" s="1055"/>
      <c r="Q127" s="1056"/>
      <c r="R127" s="1057"/>
      <c r="S127" s="275"/>
    </row>
    <row r="128" spans="2:19" s="276" customFormat="1" ht="15" customHeight="1" x14ac:dyDescent="0.35">
      <c r="B128" s="278"/>
      <c r="C128" s="8"/>
      <c r="D128" s="300" t="s">
        <v>430</v>
      </c>
      <c r="E128" s="275"/>
      <c r="F128" s="4"/>
      <c r="G128" s="4"/>
      <c r="H128" s="4"/>
      <c r="I128" s="4"/>
      <c r="J128" s="1055"/>
      <c r="K128" s="1056"/>
      <c r="L128" s="1056"/>
      <c r="M128" s="1056"/>
      <c r="N128" s="1057"/>
      <c r="O128" s="275"/>
      <c r="P128" s="1055"/>
      <c r="Q128" s="1056"/>
      <c r="R128" s="1057"/>
      <c r="S128" s="285"/>
    </row>
    <row r="129" spans="2:19" s="276" customFormat="1" ht="15" customHeight="1" x14ac:dyDescent="0.35">
      <c r="B129" s="520"/>
      <c r="C129" s="520"/>
      <c r="D129" s="4"/>
      <c r="E129" s="4"/>
      <c r="F129" s="4"/>
      <c r="G129" s="4"/>
      <c r="H129" s="4"/>
      <c r="I129" s="4"/>
      <c r="J129" s="4"/>
      <c r="K129" s="4"/>
      <c r="L129" s="4"/>
      <c r="M129" s="4"/>
      <c r="N129" s="4"/>
      <c r="O129" s="275"/>
      <c r="P129" s="275"/>
      <c r="Q129" s="275"/>
      <c r="R129" s="275"/>
      <c r="S129" s="284"/>
    </row>
    <row r="130" spans="2:19" s="276" customFormat="1" x14ac:dyDescent="0.35">
      <c r="B130" s="520" t="s">
        <v>729</v>
      </c>
      <c r="C130" s="520"/>
      <c r="D130" s="4"/>
      <c r="E130" s="4"/>
      <c r="F130" s="4"/>
      <c r="G130" s="4"/>
      <c r="H130" s="4"/>
      <c r="I130" s="4"/>
      <c r="J130" s="4"/>
      <c r="K130" s="4"/>
      <c r="L130" s="4"/>
      <c r="M130" s="4"/>
      <c r="N130" s="4"/>
      <c r="O130" s="275"/>
      <c r="P130" s="275"/>
      <c r="Q130" s="275"/>
      <c r="R130" s="275"/>
      <c r="S130" s="279"/>
    </row>
    <row r="131" spans="2:19" s="276" customFormat="1" ht="37.5" customHeight="1" x14ac:dyDescent="0.35">
      <c r="B131" s="1058" t="s">
        <v>991</v>
      </c>
      <c r="C131" s="1058"/>
      <c r="D131" s="1058"/>
      <c r="E131" s="1058"/>
      <c r="F131" s="1058"/>
      <c r="G131" s="1058"/>
      <c r="H131" s="1058"/>
      <c r="I131" s="1058"/>
      <c r="J131" s="1058"/>
      <c r="K131" s="1058"/>
      <c r="L131" s="1058"/>
      <c r="M131" s="1058"/>
      <c r="N131" s="1058"/>
      <c r="O131" s="1058"/>
      <c r="P131" s="1058"/>
      <c r="Q131" s="1058"/>
      <c r="R131" s="1058"/>
      <c r="S131" s="279"/>
    </row>
    <row r="132" spans="2:19" s="276" customFormat="1" ht="80.150000000000006" customHeight="1" x14ac:dyDescent="0.35">
      <c r="B132" s="1059"/>
      <c r="C132" s="1060"/>
      <c r="D132" s="1060"/>
      <c r="E132" s="1060"/>
      <c r="F132" s="1060"/>
      <c r="G132" s="1060"/>
      <c r="H132" s="1060"/>
      <c r="I132" s="1060"/>
      <c r="J132" s="1060"/>
      <c r="K132" s="1060"/>
      <c r="L132" s="1060"/>
      <c r="M132" s="1060"/>
      <c r="N132" s="1060"/>
      <c r="O132" s="1060"/>
      <c r="P132" s="1060"/>
      <c r="Q132" s="1060"/>
      <c r="R132" s="1061"/>
      <c r="S132" s="275"/>
    </row>
    <row r="133" spans="2:19" s="276" customFormat="1" x14ac:dyDescent="0.35">
      <c r="B133" s="540" t="s">
        <v>257</v>
      </c>
      <c r="C133" s="540"/>
      <c r="D133" s="541"/>
      <c r="E133" s="542">
        <f>1500-LEN(B132)</f>
        <v>1500</v>
      </c>
      <c r="F133" s="541"/>
      <c r="G133" s="541"/>
      <c r="H133" s="541"/>
      <c r="I133" s="541"/>
      <c r="J133" s="541"/>
      <c r="K133" s="541"/>
      <c r="L133" s="543"/>
      <c r="M133" s="541"/>
      <c r="N133" s="544"/>
      <c r="O133" s="544"/>
      <c r="P133" s="544"/>
      <c r="Q133" s="544"/>
      <c r="R133" s="544"/>
      <c r="S133" s="279"/>
    </row>
    <row r="134" spans="2:19" s="276" customFormat="1" ht="15" customHeight="1" x14ac:dyDescent="0.35">
      <c r="B134" s="535"/>
      <c r="C134" s="535"/>
      <c r="D134" s="284"/>
      <c r="E134" s="545"/>
      <c r="F134" s="284"/>
      <c r="G134" s="284"/>
      <c r="H134" s="284"/>
      <c r="I134" s="284"/>
      <c r="J134" s="284"/>
      <c r="K134" s="284"/>
      <c r="L134" s="532"/>
      <c r="M134" s="284"/>
      <c r="N134" s="279"/>
      <c r="O134" s="279"/>
      <c r="P134" s="279"/>
      <c r="Q134" s="279"/>
      <c r="R134" s="279"/>
      <c r="S134" s="275"/>
    </row>
    <row r="135" spans="2:19" s="276" customFormat="1" x14ac:dyDescent="0.35">
      <c r="B135" s="546" t="s">
        <v>730</v>
      </c>
      <c r="C135" s="535"/>
      <c r="D135" s="284"/>
      <c r="E135" s="545"/>
      <c r="F135" s="284"/>
      <c r="G135" s="284"/>
      <c r="H135" s="284"/>
      <c r="I135" s="284"/>
      <c r="J135" s="284"/>
      <c r="K135" s="284"/>
      <c r="L135" s="532"/>
      <c r="M135" s="284"/>
      <c r="N135" s="279"/>
      <c r="O135" s="279"/>
      <c r="P135" s="279"/>
      <c r="Q135" s="279"/>
      <c r="R135" s="279"/>
      <c r="S135" s="275"/>
    </row>
    <row r="136" spans="2:19" s="276" customFormat="1" ht="24" customHeight="1" x14ac:dyDescent="0.35">
      <c r="B136" s="1058" t="s">
        <v>731</v>
      </c>
      <c r="C136" s="1058"/>
      <c r="D136" s="1058"/>
      <c r="E136" s="1058"/>
      <c r="F136" s="1058"/>
      <c r="G136" s="1058"/>
      <c r="H136" s="1058"/>
      <c r="I136" s="1058"/>
      <c r="J136" s="1058"/>
      <c r="K136" s="1058"/>
      <c r="L136" s="1058"/>
      <c r="M136" s="1058"/>
      <c r="N136" s="1058"/>
      <c r="O136" s="1058"/>
      <c r="P136" s="1058"/>
      <c r="Q136" s="1058"/>
      <c r="R136" s="1058"/>
      <c r="S136" s="275"/>
    </row>
    <row r="137" spans="2:19" s="276" customFormat="1" ht="80.150000000000006" customHeight="1" x14ac:dyDescent="0.35">
      <c r="B137" s="1059"/>
      <c r="C137" s="1060"/>
      <c r="D137" s="1060"/>
      <c r="E137" s="1060"/>
      <c r="F137" s="1060"/>
      <c r="G137" s="1060"/>
      <c r="H137" s="1060"/>
      <c r="I137" s="1060"/>
      <c r="J137" s="1060"/>
      <c r="K137" s="1060"/>
      <c r="L137" s="1060"/>
      <c r="M137" s="1060"/>
      <c r="N137" s="1060"/>
      <c r="O137" s="1060"/>
      <c r="P137" s="1060"/>
      <c r="Q137" s="1060"/>
      <c r="R137" s="1061"/>
      <c r="S137" s="275"/>
    </row>
    <row r="138" spans="2:19" s="276" customFormat="1" ht="16" thickBot="1" x14ac:dyDescent="0.4">
      <c r="B138" s="547" t="s">
        <v>257</v>
      </c>
      <c r="C138" s="547"/>
      <c r="D138" s="548"/>
      <c r="E138" s="549">
        <f>1500-LEN(B137)</f>
        <v>1500</v>
      </c>
      <c r="F138" s="548"/>
      <c r="G138" s="548"/>
      <c r="H138" s="548"/>
      <c r="I138" s="548"/>
      <c r="J138" s="548"/>
      <c r="K138" s="548"/>
      <c r="L138" s="550"/>
      <c r="M138" s="548"/>
      <c r="N138" s="551"/>
      <c r="O138" s="551"/>
      <c r="P138" s="551"/>
      <c r="Q138" s="551"/>
      <c r="R138" s="551"/>
      <c r="S138" s="275"/>
    </row>
    <row r="139" spans="2:19" s="276" customFormat="1" x14ac:dyDescent="0.35">
      <c r="B139" s="535"/>
      <c r="C139" s="535"/>
      <c r="D139" s="284"/>
      <c r="E139" s="545"/>
      <c r="F139" s="284"/>
      <c r="G139" s="284"/>
      <c r="H139" s="284"/>
      <c r="I139" s="284"/>
      <c r="J139" s="284"/>
      <c r="K139" s="284"/>
      <c r="L139" s="532"/>
      <c r="M139" s="284"/>
      <c r="N139" s="279"/>
      <c r="O139" s="279"/>
      <c r="P139" s="279"/>
      <c r="Q139" s="279"/>
      <c r="R139" s="279"/>
      <c r="S139" s="275"/>
    </row>
    <row r="140" spans="2:19" s="276" customFormat="1" ht="18" x14ac:dyDescent="0.4">
      <c r="B140" s="519" t="s">
        <v>463</v>
      </c>
      <c r="C140" s="519"/>
      <c r="D140" s="520"/>
      <c r="E140" s="520"/>
      <c r="F140" s="520"/>
      <c r="G140" s="520"/>
      <c r="H140" s="520"/>
      <c r="I140" s="520"/>
      <c r="J140" s="520"/>
      <c r="K140" s="520"/>
      <c r="L140" s="521"/>
      <c r="M140" s="520"/>
      <c r="N140" s="166"/>
      <c r="O140" s="275"/>
      <c r="P140" s="166"/>
      <c r="Q140" s="275"/>
      <c r="R140" s="275"/>
      <c r="S140" s="275"/>
    </row>
    <row r="141" spans="2:19" s="276" customFormat="1" ht="16" thickBot="1" x14ac:dyDescent="0.4">
      <c r="B141" s="522" t="s">
        <v>462</v>
      </c>
      <c r="C141" s="522"/>
      <c r="D141" s="523"/>
      <c r="E141" s="523"/>
      <c r="F141" s="523"/>
      <c r="G141" s="523"/>
      <c r="H141" s="523"/>
      <c r="I141" s="523"/>
      <c r="J141" s="523"/>
      <c r="K141" s="523"/>
      <c r="L141" s="524"/>
      <c r="M141" s="523"/>
      <c r="N141" s="525"/>
      <c r="O141" s="275"/>
      <c r="P141" s="525"/>
      <c r="Q141" s="525"/>
      <c r="R141" s="525"/>
      <c r="S141" s="279"/>
    </row>
    <row r="142" spans="2:19" s="276" customFormat="1" x14ac:dyDescent="0.35">
      <c r="B142" s="526"/>
      <c r="C142" s="526"/>
      <c r="D142" s="526"/>
      <c r="E142" s="527"/>
      <c r="F142" s="726" t="s">
        <v>886</v>
      </c>
      <c r="G142" s="282"/>
      <c r="H142" s="528"/>
      <c r="I142" s="528"/>
      <c r="J142" s="526"/>
      <c r="K142" s="526"/>
      <c r="L142" s="529" t="s">
        <v>238</v>
      </c>
      <c r="M142" s="526"/>
      <c r="N142" s="1062" t="s">
        <v>255</v>
      </c>
      <c r="O142" s="1062"/>
      <c r="P142" s="1062"/>
      <c r="Q142" s="530"/>
      <c r="R142" s="530"/>
      <c r="S142" s="275"/>
    </row>
    <row r="143" spans="2:19" s="276" customFormat="1" x14ac:dyDescent="0.35">
      <c r="B143" s="531" t="s">
        <v>468</v>
      </c>
      <c r="C143" s="532"/>
      <c r="D143" s="533">
        <f>D77+1</f>
        <v>3</v>
      </c>
      <c r="E143" s="1074"/>
      <c r="F143" s="1075"/>
      <c r="G143" s="1076"/>
      <c r="H143" s="4"/>
      <c r="I143" s="4"/>
      <c r="J143" s="8" t="s">
        <v>232</v>
      </c>
      <c r="K143" s="8"/>
      <c r="L143" s="283"/>
      <c r="M143" s="4"/>
      <c r="N143" s="1070"/>
      <c r="O143" s="1071"/>
      <c r="P143" s="1071"/>
      <c r="Q143" s="1071"/>
      <c r="R143" s="1072"/>
      <c r="S143" s="275"/>
    </row>
    <row r="144" spans="2:19" s="276" customFormat="1" x14ac:dyDescent="0.35">
      <c r="B144" s="8" t="s">
        <v>231</v>
      </c>
      <c r="C144" s="8"/>
      <c r="D144" s="1077"/>
      <c r="E144" s="1077"/>
      <c r="F144" s="1077"/>
      <c r="G144" s="1077"/>
      <c r="H144" s="4"/>
      <c r="I144" s="4"/>
      <c r="J144" s="8" t="s">
        <v>241</v>
      </c>
      <c r="K144" s="8"/>
      <c r="L144" s="283"/>
      <c r="M144" s="4"/>
      <c r="N144" s="1070"/>
      <c r="O144" s="1071"/>
      <c r="P144" s="1071"/>
      <c r="Q144" s="1071"/>
      <c r="R144" s="1072"/>
      <c r="S144" s="275"/>
    </row>
    <row r="145" spans="2:19" s="276" customFormat="1" x14ac:dyDescent="0.35">
      <c r="B145" s="8" t="s">
        <v>227</v>
      </c>
      <c r="C145" s="8"/>
      <c r="D145" s="1069"/>
      <c r="E145" s="1069"/>
      <c r="F145" s="1069"/>
      <c r="G145" s="1069"/>
      <c r="H145" s="4"/>
      <c r="I145" s="4"/>
      <c r="J145" s="8" t="s">
        <v>239</v>
      </c>
      <c r="K145" s="8"/>
      <c r="L145" s="283"/>
      <c r="M145" s="4"/>
      <c r="N145" s="1070"/>
      <c r="O145" s="1071"/>
      <c r="P145" s="1071"/>
      <c r="Q145" s="1071"/>
      <c r="R145" s="1072"/>
      <c r="S145" s="275"/>
    </row>
    <row r="146" spans="2:19" s="276" customFormat="1" x14ac:dyDescent="0.35">
      <c r="B146" s="8" t="s">
        <v>461</v>
      </c>
      <c r="C146" s="8"/>
      <c r="D146" s="1069"/>
      <c r="E146" s="1069"/>
      <c r="F146" s="1069"/>
      <c r="G146" s="1069"/>
      <c r="H146" s="4"/>
      <c r="I146" s="4"/>
      <c r="J146" s="8" t="s">
        <v>244</v>
      </c>
      <c r="K146" s="8"/>
      <c r="L146" s="283"/>
      <c r="M146" s="4"/>
      <c r="N146" s="1070"/>
      <c r="O146" s="1071"/>
      <c r="P146" s="1071"/>
      <c r="Q146" s="1071"/>
      <c r="R146" s="1072"/>
      <c r="S146" s="275"/>
    </row>
    <row r="147" spans="2:19" s="276" customFormat="1" x14ac:dyDescent="0.35">
      <c r="B147" s="8" t="s">
        <v>254</v>
      </c>
      <c r="C147" s="8"/>
      <c r="D147" s="1073"/>
      <c r="E147" s="1073"/>
      <c r="F147" s="1073"/>
      <c r="G147" s="1073"/>
      <c r="H147" s="4"/>
      <c r="I147" s="4"/>
      <c r="J147" s="8" t="s">
        <v>240</v>
      </c>
      <c r="K147" s="8"/>
      <c r="L147" s="283"/>
      <c r="M147" s="4"/>
      <c r="N147" s="1070"/>
      <c r="O147" s="1071"/>
      <c r="P147" s="1071"/>
      <c r="Q147" s="1071"/>
      <c r="R147" s="1072"/>
      <c r="S147" s="275"/>
    </row>
    <row r="148" spans="2:19" s="276" customFormat="1" x14ac:dyDescent="0.35">
      <c r="B148" s="8" t="s">
        <v>48</v>
      </c>
      <c r="C148" s="8"/>
      <c r="D148" s="1069"/>
      <c r="E148" s="1069"/>
      <c r="F148" s="1069"/>
      <c r="G148" s="1069"/>
      <c r="H148" s="4"/>
      <c r="I148" s="4"/>
      <c r="J148" s="4"/>
      <c r="K148" s="4"/>
      <c r="L148" s="8"/>
      <c r="M148" s="4"/>
      <c r="N148" s="299"/>
      <c r="O148" s="275"/>
      <c r="P148" s="299"/>
      <c r="Q148" s="275"/>
      <c r="R148" s="275"/>
      <c r="S148" s="275"/>
    </row>
    <row r="149" spans="2:19" s="276" customFormat="1" x14ac:dyDescent="0.35">
      <c r="B149" s="8" t="s">
        <v>283</v>
      </c>
      <c r="C149" s="4"/>
      <c r="D149" s="1069"/>
      <c r="E149" s="1069"/>
      <c r="F149" s="1069"/>
      <c r="G149" s="1069"/>
      <c r="H149" s="4"/>
      <c r="I149" s="4"/>
      <c r="J149" s="275"/>
      <c r="K149" s="275"/>
      <c r="L149" s="275"/>
      <c r="M149" s="275"/>
      <c r="N149" s="275"/>
      <c r="O149" s="275"/>
      <c r="P149" s="275"/>
      <c r="Q149" s="275"/>
      <c r="R149" s="275"/>
      <c r="S149" s="275"/>
    </row>
    <row r="150" spans="2:19" s="276" customFormat="1" x14ac:dyDescent="0.35">
      <c r="B150" s="8" t="s">
        <v>236</v>
      </c>
      <c r="C150" s="8"/>
      <c r="D150" s="280"/>
      <c r="E150" s="534" t="s">
        <v>234</v>
      </c>
      <c r="F150" s="4"/>
      <c r="G150" s="4"/>
      <c r="H150" s="4"/>
      <c r="I150" s="4"/>
      <c r="J150" s="8" t="s">
        <v>243</v>
      </c>
      <c r="K150" s="4"/>
      <c r="L150" s="282"/>
      <c r="M150" s="4"/>
      <c r="N150"/>
      <c r="O150"/>
      <c r="P150"/>
      <c r="Q150"/>
      <c r="R150" s="275"/>
      <c r="S150" s="275"/>
    </row>
    <row r="151" spans="2:19" s="276" customFormat="1" x14ac:dyDescent="0.35">
      <c r="B151" s="8" t="s">
        <v>237</v>
      </c>
      <c r="C151" s="8"/>
      <c r="D151" s="280"/>
      <c r="E151" s="534" t="s">
        <v>235</v>
      </c>
      <c r="F151" s="4"/>
      <c r="G151" s="4"/>
      <c r="H151" s="4"/>
      <c r="I151" s="4"/>
      <c r="J151" s="8" t="s">
        <v>233</v>
      </c>
      <c r="K151" s="4"/>
      <c r="L151" s="281"/>
      <c r="M151" s="4"/>
      <c r="N151" s="299"/>
      <c r="O151" s="275"/>
      <c r="P151" s="299"/>
      <c r="Q151" s="275"/>
      <c r="R151" s="275"/>
      <c r="S151" s="275"/>
    </row>
    <row r="152" spans="2:19" s="276" customFormat="1" x14ac:dyDescent="0.35">
      <c r="B152" s="275"/>
      <c r="C152" s="275"/>
      <c r="D152" s="275"/>
      <c r="E152" s="275"/>
      <c r="F152" s="275"/>
      <c r="G152" s="275"/>
      <c r="H152" s="275"/>
      <c r="I152" s="275"/>
      <c r="J152" s="8" t="s">
        <v>183</v>
      </c>
      <c r="K152" s="4"/>
      <c r="L152" s="1066"/>
      <c r="M152" s="1067"/>
      <c r="N152" s="1067"/>
      <c r="O152" s="1067"/>
      <c r="P152" s="1068"/>
      <c r="Q152" s="275"/>
      <c r="R152" s="275"/>
      <c r="S152" s="275"/>
    </row>
    <row r="153" spans="2:19" s="276" customFormat="1" x14ac:dyDescent="0.35">
      <c r="B153" s="520" t="s">
        <v>460</v>
      </c>
      <c r="C153" s="520"/>
      <c r="G153" s="4"/>
      <c r="H153" s="4"/>
      <c r="I153" s="4"/>
      <c r="J153" s="4"/>
      <c r="K153" s="4"/>
      <c r="L153" s="4"/>
      <c r="M153" s="4"/>
      <c r="N153" s="4"/>
      <c r="O153" s="275"/>
      <c r="P153" s="275"/>
      <c r="Q153" s="275"/>
      <c r="R153" s="275"/>
      <c r="S153" s="275"/>
    </row>
    <row r="154" spans="2:19" s="276" customFormat="1" x14ac:dyDescent="0.35">
      <c r="B154" s="535" t="s">
        <v>990</v>
      </c>
      <c r="C154" s="535"/>
      <c r="D154" s="4"/>
      <c r="E154" s="4"/>
      <c r="F154" s="4"/>
      <c r="G154" s="4"/>
      <c r="H154" s="4"/>
      <c r="I154" s="4"/>
      <c r="J154" s="275"/>
      <c r="K154" s="4"/>
      <c r="L154" s="4"/>
      <c r="M154" s="4"/>
      <c r="N154" s="4"/>
      <c r="O154" s="275"/>
      <c r="P154" s="275"/>
      <c r="Q154" s="275"/>
      <c r="R154" s="275"/>
      <c r="S154" s="275"/>
    </row>
    <row r="155" spans="2:19" s="276" customFormat="1" x14ac:dyDescent="0.35">
      <c r="B155" s="535"/>
      <c r="C155" s="535"/>
      <c r="D155" s="4"/>
      <c r="E155" s="4"/>
      <c r="F155" s="4"/>
      <c r="G155" s="4"/>
      <c r="H155" s="4"/>
      <c r="I155" s="4"/>
      <c r="J155" s="275"/>
      <c r="K155" s="4"/>
      <c r="L155" s="4"/>
      <c r="M155" s="4"/>
      <c r="N155" s="4"/>
      <c r="O155" s="275"/>
      <c r="P155" s="275"/>
      <c r="Q155" s="275"/>
      <c r="R155" s="275"/>
      <c r="S155" s="275"/>
    </row>
    <row r="156" spans="2:19" s="276" customFormat="1" x14ac:dyDescent="0.35">
      <c r="B156" s="285" t="s">
        <v>464</v>
      </c>
      <c r="C156" s="285"/>
      <c r="D156" s="4"/>
      <c r="E156" s="4"/>
      <c r="F156" s="4"/>
      <c r="G156" s="536" t="s">
        <v>439</v>
      </c>
      <c r="H156" s="4"/>
      <c r="I156" s="4"/>
      <c r="J156" s="4"/>
      <c r="K156" s="4"/>
      <c r="L156" s="275"/>
      <c r="M156" s="275"/>
      <c r="N156" s="537" t="s">
        <v>438</v>
      </c>
      <c r="O156" s="275"/>
      <c r="P156" s="275"/>
      <c r="Q156" s="275"/>
      <c r="R156" s="275"/>
      <c r="S156" s="286"/>
    </row>
    <row r="157" spans="2:19" s="276" customFormat="1" x14ac:dyDescent="0.35">
      <c r="B157" s="292"/>
      <c r="C157" s="538"/>
      <c r="D157" s="300" t="s">
        <v>459</v>
      </c>
      <c r="E157" s="275"/>
      <c r="F157" s="4"/>
      <c r="G157" s="1055"/>
      <c r="H157" s="1056"/>
      <c r="I157" s="1056"/>
      <c r="J157" s="1056"/>
      <c r="K157" s="1056"/>
      <c r="L157" s="1057"/>
      <c r="M157" s="275"/>
      <c r="N157" s="1055"/>
      <c r="O157" s="1056"/>
      <c r="P157" s="1056"/>
      <c r="Q157" s="1056"/>
      <c r="R157" s="1057"/>
      <c r="S157" s="286"/>
    </row>
    <row r="158" spans="2:19" s="276" customFormat="1" x14ac:dyDescent="0.35">
      <c r="B158" s="292"/>
      <c r="C158" s="538"/>
      <c r="D158" s="300" t="s">
        <v>458</v>
      </c>
      <c r="E158" s="275"/>
      <c r="F158" s="4"/>
      <c r="G158" s="1055"/>
      <c r="H158" s="1056"/>
      <c r="I158" s="1056"/>
      <c r="J158" s="1056"/>
      <c r="K158" s="1056"/>
      <c r="L158" s="1057"/>
      <c r="M158" s="275"/>
      <c r="N158" s="1055"/>
      <c r="O158" s="1056"/>
      <c r="P158" s="1056"/>
      <c r="Q158" s="1056"/>
      <c r="R158" s="1057"/>
      <c r="S158" s="286"/>
    </row>
    <row r="159" spans="2:19" s="276" customFormat="1" x14ac:dyDescent="0.35">
      <c r="B159" s="292"/>
      <c r="C159" s="538"/>
      <c r="D159" s="300" t="s">
        <v>457</v>
      </c>
      <c r="E159" s="275"/>
      <c r="F159" s="4"/>
      <c r="G159" s="1055"/>
      <c r="H159" s="1056"/>
      <c r="I159" s="1056"/>
      <c r="J159" s="1056"/>
      <c r="K159" s="1056"/>
      <c r="L159" s="1057"/>
      <c r="M159" s="275"/>
      <c r="N159" s="1055"/>
      <c r="O159" s="1056"/>
      <c r="P159" s="1056"/>
      <c r="Q159" s="1056"/>
      <c r="R159" s="1057"/>
      <c r="S159" s="286"/>
    </row>
    <row r="160" spans="2:19" s="276" customFormat="1" x14ac:dyDescent="0.35">
      <c r="B160" s="292"/>
      <c r="C160" s="538"/>
      <c r="D160" s="300" t="s">
        <v>456</v>
      </c>
      <c r="E160" s="275"/>
      <c r="F160" s="4"/>
      <c r="G160" s="1055"/>
      <c r="H160" s="1056"/>
      <c r="I160" s="1056"/>
      <c r="J160" s="1056"/>
      <c r="K160" s="1056"/>
      <c r="L160" s="1057"/>
      <c r="M160" s="275"/>
      <c r="N160" s="1055"/>
      <c r="O160" s="1056"/>
      <c r="P160" s="1056"/>
      <c r="Q160" s="1056"/>
      <c r="R160" s="1057"/>
      <c r="S160" s="286"/>
    </row>
    <row r="161" spans="2:19" s="276" customFormat="1" x14ac:dyDescent="0.35">
      <c r="B161" s="292"/>
      <c r="C161" s="538"/>
      <c r="D161" s="300" t="s">
        <v>455</v>
      </c>
      <c r="E161" s="275"/>
      <c r="F161" s="4"/>
      <c r="G161" s="1055"/>
      <c r="H161" s="1056"/>
      <c r="I161" s="1056"/>
      <c r="J161" s="1056"/>
      <c r="K161" s="1056"/>
      <c r="L161" s="1057"/>
      <c r="M161" s="275"/>
      <c r="N161" s="1055"/>
      <c r="O161" s="1056"/>
      <c r="P161" s="1056"/>
      <c r="Q161" s="1056"/>
      <c r="R161" s="1057"/>
      <c r="S161" s="286"/>
    </row>
    <row r="162" spans="2:19" s="276" customFormat="1" x14ac:dyDescent="0.35">
      <c r="B162" s="292"/>
      <c r="C162" s="538"/>
      <c r="D162" s="300" t="s">
        <v>454</v>
      </c>
      <c r="E162" s="275"/>
      <c r="F162" s="4"/>
      <c r="G162" s="1055"/>
      <c r="H162" s="1056"/>
      <c r="I162" s="1056"/>
      <c r="J162" s="1056"/>
      <c r="K162" s="1056"/>
      <c r="L162" s="1057"/>
      <c r="M162" s="275"/>
      <c r="N162" s="1055"/>
      <c r="O162" s="1056"/>
      <c r="P162" s="1056"/>
      <c r="Q162" s="1056"/>
      <c r="R162" s="1057"/>
      <c r="S162" s="286"/>
    </row>
    <row r="163" spans="2:19" s="276" customFormat="1" x14ac:dyDescent="0.35">
      <c r="B163" s="292"/>
      <c r="C163" s="538"/>
      <c r="D163" s="300" t="s">
        <v>453</v>
      </c>
      <c r="E163" s="275"/>
      <c r="F163" s="4"/>
      <c r="G163" s="1055"/>
      <c r="H163" s="1056"/>
      <c r="I163" s="1056"/>
      <c r="J163" s="1056"/>
      <c r="K163" s="1056"/>
      <c r="L163" s="1057"/>
      <c r="M163" s="275"/>
      <c r="N163" s="1055"/>
      <c r="O163" s="1056"/>
      <c r="P163" s="1056"/>
      <c r="Q163" s="1056"/>
      <c r="R163" s="1057"/>
      <c r="S163" s="286"/>
    </row>
    <row r="164" spans="2:19" s="276" customFormat="1" x14ac:dyDescent="0.35">
      <c r="B164" s="292"/>
      <c r="C164" s="538"/>
      <c r="D164" s="300" t="s">
        <v>452</v>
      </c>
      <c r="E164" s="275"/>
      <c r="F164" s="4"/>
      <c r="G164" s="1055"/>
      <c r="H164" s="1056"/>
      <c r="I164" s="1056"/>
      <c r="J164" s="1056"/>
      <c r="K164" s="1056"/>
      <c r="L164" s="1057"/>
      <c r="M164" s="275"/>
      <c r="N164" s="1055"/>
      <c r="O164" s="1056"/>
      <c r="P164" s="1056"/>
      <c r="Q164" s="1056"/>
      <c r="R164" s="1057"/>
      <c r="S164" s="286"/>
    </row>
    <row r="165" spans="2:19" s="276" customFormat="1" x14ac:dyDescent="0.35">
      <c r="B165" s="292"/>
      <c r="C165" s="538"/>
      <c r="D165" s="300" t="s">
        <v>451</v>
      </c>
      <c r="E165" s="275"/>
      <c r="F165" s="4"/>
      <c r="G165" s="1055"/>
      <c r="H165" s="1056"/>
      <c r="I165" s="1056"/>
      <c r="J165" s="1056"/>
      <c r="K165" s="1056"/>
      <c r="L165" s="1057"/>
      <c r="M165" s="275"/>
      <c r="N165" s="1055"/>
      <c r="O165" s="1056"/>
      <c r="P165" s="1056"/>
      <c r="Q165" s="1056"/>
      <c r="R165" s="1057"/>
      <c r="S165" s="286"/>
    </row>
    <row r="166" spans="2:19" s="276" customFormat="1" x14ac:dyDescent="0.35">
      <c r="B166" s="292"/>
      <c r="C166" s="538"/>
      <c r="D166" s="300" t="s">
        <v>450</v>
      </c>
      <c r="E166" s="275"/>
      <c r="F166" s="4"/>
      <c r="G166" s="1055"/>
      <c r="H166" s="1056"/>
      <c r="I166" s="1056"/>
      <c r="J166" s="1056"/>
      <c r="K166" s="1056"/>
      <c r="L166" s="1057"/>
      <c r="M166" s="275"/>
      <c r="N166" s="1055"/>
      <c r="O166" s="1056"/>
      <c r="P166" s="1056"/>
      <c r="Q166" s="1056"/>
      <c r="R166" s="1057"/>
      <c r="S166" s="286"/>
    </row>
    <row r="167" spans="2:19" s="276" customFormat="1" x14ac:dyDescent="0.35">
      <c r="B167" s="292"/>
      <c r="C167" s="538"/>
      <c r="D167" s="300" t="s">
        <v>449</v>
      </c>
      <c r="E167" s="275"/>
      <c r="F167" s="4"/>
      <c r="G167" s="1055"/>
      <c r="H167" s="1056"/>
      <c r="I167" s="1056"/>
      <c r="J167" s="1056"/>
      <c r="K167" s="1056"/>
      <c r="L167" s="1057"/>
      <c r="M167" s="275"/>
      <c r="N167" s="1055"/>
      <c r="O167" s="1056"/>
      <c r="P167" s="1056"/>
      <c r="Q167" s="1056"/>
      <c r="R167" s="1057"/>
      <c r="S167" s="286"/>
    </row>
    <row r="168" spans="2:19" s="276" customFormat="1" x14ac:dyDescent="0.35">
      <c r="B168" s="292"/>
      <c r="C168" s="538"/>
      <c r="D168" s="300" t="s">
        <v>448</v>
      </c>
      <c r="E168" s="275"/>
      <c r="F168" s="4"/>
      <c r="G168" s="1055"/>
      <c r="H168" s="1056"/>
      <c r="I168" s="1056"/>
      <c r="J168" s="1056"/>
      <c r="K168" s="1056"/>
      <c r="L168" s="1057"/>
      <c r="M168" s="275"/>
      <c r="N168" s="1055"/>
      <c r="O168" s="1056"/>
      <c r="P168" s="1056"/>
      <c r="Q168" s="1056"/>
      <c r="R168" s="1057"/>
      <c r="S168" s="286"/>
    </row>
    <row r="169" spans="2:19" s="276" customFormat="1" x14ac:dyDescent="0.35">
      <c r="B169" s="292"/>
      <c r="C169" s="538"/>
      <c r="D169" s="300" t="s">
        <v>447</v>
      </c>
      <c r="E169" s="275"/>
      <c r="F169" s="4"/>
      <c r="G169" s="1055"/>
      <c r="H169" s="1056"/>
      <c r="I169" s="1056"/>
      <c r="J169" s="1056"/>
      <c r="K169" s="1056"/>
      <c r="L169" s="1057"/>
      <c r="M169" s="275"/>
      <c r="N169" s="1055"/>
      <c r="O169" s="1056"/>
      <c r="P169" s="1056"/>
      <c r="Q169" s="1056"/>
      <c r="R169" s="1057"/>
      <c r="S169" s="286"/>
    </row>
    <row r="170" spans="2:19" s="276" customFormat="1" ht="15" customHeight="1" x14ac:dyDescent="0.35">
      <c r="B170" s="292"/>
      <c r="C170" s="538"/>
      <c r="D170" s="300" t="s">
        <v>446</v>
      </c>
      <c r="E170" s="275"/>
      <c r="F170" s="4"/>
      <c r="G170" s="1055"/>
      <c r="H170" s="1056"/>
      <c r="I170" s="1056"/>
      <c r="J170" s="1056"/>
      <c r="K170" s="1056"/>
      <c r="L170" s="1057"/>
      <c r="M170" s="275"/>
      <c r="N170" s="1055"/>
      <c r="O170" s="1056"/>
      <c r="P170" s="1056"/>
      <c r="Q170" s="1056"/>
      <c r="R170" s="1057"/>
      <c r="S170" s="275"/>
    </row>
    <row r="171" spans="2:19" s="276" customFormat="1" ht="15" customHeight="1" x14ac:dyDescent="0.35">
      <c r="B171" s="4"/>
      <c r="C171" s="4"/>
      <c r="D171" s="4"/>
      <c r="E171" s="4"/>
      <c r="F171" s="4"/>
      <c r="G171" s="4"/>
      <c r="H171" s="4"/>
      <c r="I171" s="4"/>
      <c r="J171" s="4"/>
      <c r="K171" s="4"/>
      <c r="L171" s="4"/>
      <c r="M171" s="4"/>
      <c r="N171" s="4"/>
      <c r="O171" s="275"/>
      <c r="P171" s="275"/>
      <c r="Q171" s="275"/>
      <c r="R171" s="275"/>
      <c r="S171" s="284"/>
    </row>
    <row r="172" spans="2:19" s="276" customFormat="1" ht="15" customHeight="1" x14ac:dyDescent="0.35">
      <c r="B172" s="1063" t="s">
        <v>726</v>
      </c>
      <c r="C172" s="1063"/>
      <c r="D172" s="1063"/>
      <c r="E172" s="1063"/>
      <c r="F172" s="1063"/>
      <c r="G172" s="1063"/>
      <c r="H172" s="1063"/>
      <c r="I172" s="1063"/>
      <c r="J172" s="1063"/>
      <c r="K172" s="1063"/>
      <c r="L172" s="1063"/>
      <c r="M172" s="1063"/>
      <c r="N172" s="1063"/>
      <c r="O172" s="1063"/>
      <c r="P172" s="1063"/>
      <c r="Q172" s="1063"/>
      <c r="R172" s="1063"/>
      <c r="S172" s="284"/>
    </row>
    <row r="173" spans="2:19" s="276" customFormat="1" ht="80.150000000000006" customHeight="1" x14ac:dyDescent="0.35">
      <c r="B173" s="1059"/>
      <c r="C173" s="1060"/>
      <c r="D173" s="1060"/>
      <c r="E173" s="1060"/>
      <c r="F173" s="1060"/>
      <c r="G173" s="1060"/>
      <c r="H173" s="1060"/>
      <c r="I173" s="1060"/>
      <c r="J173" s="1060"/>
      <c r="K173" s="1060"/>
      <c r="L173" s="1060"/>
      <c r="M173" s="1060"/>
      <c r="N173" s="1060"/>
      <c r="O173" s="1060"/>
      <c r="P173" s="1060"/>
      <c r="Q173" s="1060"/>
      <c r="R173" s="1061"/>
      <c r="S173" s="275"/>
    </row>
    <row r="174" spans="2:19" s="276" customFormat="1" x14ac:dyDescent="0.35">
      <c r="B174" s="536" t="s">
        <v>257</v>
      </c>
      <c r="C174" s="536"/>
      <c r="D174" s="536"/>
      <c r="E174" s="302">
        <f>1500-LEN(B173)</f>
        <v>1500</v>
      </c>
      <c r="F174" s="4"/>
      <c r="G174" s="4"/>
      <c r="H174" s="4"/>
      <c r="I174" s="4"/>
      <c r="J174" s="4"/>
      <c r="K174" s="4"/>
      <c r="L174" s="4"/>
      <c r="M174" s="4"/>
      <c r="N174" s="4"/>
      <c r="O174" s="275"/>
      <c r="P174" s="275"/>
      <c r="Q174" s="275"/>
      <c r="R174" s="275"/>
      <c r="S174" s="275"/>
    </row>
    <row r="175" spans="2:19" s="276" customFormat="1" x14ac:dyDescent="0.35">
      <c r="B175" s="536"/>
      <c r="C175" s="536"/>
      <c r="D175" s="536"/>
      <c r="E175" s="536"/>
      <c r="F175" s="4"/>
      <c r="G175" s="4"/>
      <c r="H175" s="4"/>
      <c r="I175" s="4"/>
      <c r="J175" s="4"/>
      <c r="K175" s="4"/>
      <c r="L175" s="4"/>
      <c r="M175" s="4"/>
      <c r="N175" s="4"/>
      <c r="O175" s="275"/>
      <c r="P175" s="275"/>
      <c r="Q175" s="275"/>
      <c r="R175" s="275"/>
      <c r="S175" s="275"/>
    </row>
    <row r="176" spans="2:19" s="276" customFormat="1" x14ac:dyDescent="0.35">
      <c r="B176" s="520" t="s">
        <v>445</v>
      </c>
      <c r="C176" s="520"/>
      <c r="D176" s="4"/>
      <c r="E176" s="4"/>
      <c r="F176" s="4"/>
      <c r="G176" s="4"/>
      <c r="H176" s="4"/>
      <c r="I176" s="4"/>
      <c r="J176" s="4"/>
      <c r="K176" s="4"/>
      <c r="L176" s="4"/>
      <c r="M176" s="4"/>
      <c r="N176" s="4"/>
      <c r="O176" s="275"/>
      <c r="P176" s="275"/>
      <c r="Q176" s="275"/>
      <c r="R176" s="275"/>
      <c r="S176" s="275"/>
    </row>
    <row r="177" spans="2:19" s="276" customFormat="1" x14ac:dyDescent="0.35">
      <c r="B177" s="536" t="s">
        <v>444</v>
      </c>
      <c r="C177" s="536"/>
      <c r="D177" s="275"/>
      <c r="E177" s="4"/>
      <c r="F177" s="4"/>
      <c r="G177" s="4"/>
      <c r="H177" s="4"/>
      <c r="I177" s="4"/>
      <c r="J177" s="4"/>
      <c r="K177" s="4"/>
      <c r="L177" s="4"/>
      <c r="M177" s="4"/>
      <c r="N177" s="4"/>
      <c r="O177" s="275"/>
      <c r="P177" s="275"/>
      <c r="Q177" s="275"/>
      <c r="R177" s="275"/>
      <c r="S177" s="275"/>
    </row>
    <row r="178" spans="2:19" s="276" customFormat="1" x14ac:dyDescent="0.35">
      <c r="B178" s="275"/>
      <c r="C178" s="275"/>
      <c r="D178" s="275"/>
      <c r="E178" s="4"/>
      <c r="F178" s="4"/>
      <c r="G178" s="4"/>
      <c r="H178" s="4"/>
      <c r="I178" s="4"/>
      <c r="J178" s="4"/>
      <c r="K178" s="4"/>
      <c r="L178" s="4"/>
      <c r="M178" s="4"/>
      <c r="N178" s="4"/>
      <c r="O178" s="275"/>
      <c r="P178" s="275"/>
      <c r="Q178" s="275"/>
      <c r="R178" s="275"/>
      <c r="S178" s="275"/>
    </row>
    <row r="179" spans="2:19" s="276" customFormat="1" x14ac:dyDescent="0.35">
      <c r="B179" s="304"/>
      <c r="C179" s="8"/>
      <c r="D179" s="300" t="s">
        <v>732</v>
      </c>
      <c r="E179" s="275"/>
      <c r="F179" s="4"/>
      <c r="G179" s="4"/>
      <c r="H179" s="4"/>
      <c r="I179" s="4"/>
      <c r="J179" s="1064"/>
      <c r="K179" s="1064"/>
      <c r="L179" s="1064"/>
      <c r="M179" s="1064"/>
      <c r="N179" s="1064"/>
      <c r="O179" s="1064"/>
      <c r="P179" s="1064"/>
      <c r="Q179" s="1064"/>
      <c r="R179" s="1064"/>
      <c r="S179" s="275"/>
    </row>
    <row r="180" spans="2:19" s="276" customFormat="1" x14ac:dyDescent="0.35">
      <c r="B180" s="505"/>
      <c r="C180" s="8"/>
      <c r="D180" s="300" t="s">
        <v>725</v>
      </c>
      <c r="E180" s="275"/>
      <c r="F180" s="4"/>
      <c r="G180" s="4"/>
      <c r="H180" s="4"/>
      <c r="I180" s="4"/>
      <c r="J180" s="1065"/>
      <c r="K180" s="1065"/>
      <c r="L180" s="1065"/>
      <c r="M180" s="1065"/>
      <c r="N180" s="1065"/>
      <c r="O180" s="1065"/>
      <c r="P180" s="1065"/>
      <c r="Q180" s="1065"/>
      <c r="R180" s="1065"/>
      <c r="S180" s="275"/>
    </row>
    <row r="181" spans="2:19" s="276" customFormat="1" x14ac:dyDescent="0.35">
      <c r="B181" s="304"/>
      <c r="C181" s="8"/>
      <c r="D181" s="300" t="s">
        <v>443</v>
      </c>
      <c r="E181" s="275"/>
      <c r="F181" s="4"/>
      <c r="G181" s="4"/>
      <c r="H181" s="4"/>
      <c r="I181" s="4"/>
      <c r="J181" s="1065"/>
      <c r="K181" s="1065"/>
      <c r="L181" s="1065"/>
      <c r="M181" s="1065"/>
      <c r="N181" s="1065"/>
      <c r="O181" s="1065"/>
      <c r="P181" s="1065"/>
      <c r="Q181" s="1065"/>
      <c r="R181" s="1065"/>
      <c r="S181" s="275"/>
    </row>
    <row r="182" spans="2:19" s="276" customFormat="1" x14ac:dyDescent="0.35">
      <c r="B182" s="304"/>
      <c r="C182" s="8"/>
      <c r="D182" s="300" t="s">
        <v>442</v>
      </c>
      <c r="E182" s="275"/>
      <c r="F182" s="4"/>
      <c r="G182" s="4"/>
      <c r="H182" s="4"/>
      <c r="I182" s="4"/>
      <c r="J182" s="1065"/>
      <c r="K182" s="1065"/>
      <c r="L182" s="1065"/>
      <c r="M182" s="1065"/>
      <c r="N182" s="1065"/>
      <c r="O182" s="1065"/>
      <c r="P182" s="1065"/>
      <c r="Q182" s="1065"/>
      <c r="R182" s="1065"/>
      <c r="S182" s="275"/>
    </row>
    <row r="183" spans="2:19" s="276" customFormat="1" x14ac:dyDescent="0.35">
      <c r="B183" s="304"/>
      <c r="C183" s="8"/>
      <c r="D183" s="300" t="s">
        <v>441</v>
      </c>
      <c r="E183" s="275"/>
      <c r="F183" s="4"/>
      <c r="G183" s="4"/>
      <c r="H183" s="4"/>
      <c r="I183" s="4"/>
      <c r="J183" s="535"/>
      <c r="K183" s="4"/>
      <c r="L183" s="4"/>
      <c r="M183" s="4"/>
      <c r="N183" s="4"/>
      <c r="O183" s="275"/>
      <c r="P183" s="275"/>
      <c r="Q183" s="275"/>
      <c r="R183" s="275"/>
      <c r="S183" s="275"/>
    </row>
    <row r="184" spans="2:19" s="276" customFormat="1" x14ac:dyDescent="0.35">
      <c r="B184" s="275"/>
      <c r="C184" s="275"/>
      <c r="D184" s="4"/>
      <c r="E184" s="4"/>
      <c r="F184" s="4"/>
      <c r="G184" s="4"/>
      <c r="H184" s="4"/>
      <c r="I184" s="4"/>
      <c r="J184" s="4"/>
      <c r="K184" s="4"/>
      <c r="L184" s="4"/>
      <c r="M184" s="4"/>
      <c r="N184" s="4"/>
      <c r="O184" s="275"/>
      <c r="P184" s="275"/>
      <c r="Q184" s="275"/>
      <c r="R184" s="275"/>
      <c r="S184" s="275"/>
    </row>
    <row r="185" spans="2:19" s="276" customFormat="1" x14ac:dyDescent="0.35">
      <c r="B185" s="536" t="s">
        <v>440</v>
      </c>
      <c r="C185" s="536"/>
      <c r="D185" s="275"/>
      <c r="E185" s="4"/>
      <c r="F185" s="4"/>
      <c r="G185" s="4"/>
      <c r="H185" s="4"/>
      <c r="I185" s="4"/>
      <c r="J185" s="537" t="s">
        <v>727</v>
      </c>
      <c r="K185" s="275"/>
      <c r="L185" s="536"/>
      <c r="M185" s="536"/>
      <c r="N185" s="536"/>
      <c r="O185" s="275"/>
      <c r="P185" s="536" t="s">
        <v>728</v>
      </c>
      <c r="Q185" s="4"/>
      <c r="R185" s="275"/>
      <c r="S185" s="286"/>
    </row>
    <row r="186" spans="2:19" s="276" customFormat="1" x14ac:dyDescent="0.35">
      <c r="B186" s="275"/>
      <c r="C186" s="275"/>
      <c r="D186" s="4"/>
      <c r="E186" s="4"/>
      <c r="F186" s="4"/>
      <c r="G186" s="4"/>
      <c r="H186" s="4"/>
      <c r="I186" s="4"/>
      <c r="J186" s="275"/>
      <c r="K186" s="275"/>
      <c r="L186" s="539"/>
      <c r="M186" s="539"/>
      <c r="N186" s="539"/>
      <c r="O186" s="275"/>
      <c r="P186" s="4"/>
      <c r="Q186" s="4"/>
      <c r="R186" s="275"/>
      <c r="S186" s="286"/>
    </row>
    <row r="187" spans="2:19" s="276" customFormat="1" x14ac:dyDescent="0.35">
      <c r="B187" s="278"/>
      <c r="C187" s="8"/>
      <c r="D187" s="300" t="s">
        <v>437</v>
      </c>
      <c r="E187" s="275"/>
      <c r="F187" s="4"/>
      <c r="G187" s="4"/>
      <c r="H187" s="4"/>
      <c r="I187" s="4"/>
      <c r="J187" s="1055"/>
      <c r="K187" s="1056"/>
      <c r="L187" s="1056"/>
      <c r="M187" s="1056"/>
      <c r="N187" s="1057"/>
      <c r="O187" s="275"/>
      <c r="P187" s="1055"/>
      <c r="Q187" s="1056"/>
      <c r="R187" s="1057"/>
      <c r="S187" s="286"/>
    </row>
    <row r="188" spans="2:19" s="276" customFormat="1" x14ac:dyDescent="0.35">
      <c r="B188" s="278"/>
      <c r="C188" s="8"/>
      <c r="D188" s="300" t="s">
        <v>436</v>
      </c>
      <c r="E188" s="275"/>
      <c r="F188" s="4"/>
      <c r="G188" s="4"/>
      <c r="H188" s="4"/>
      <c r="I188" s="4"/>
      <c r="J188" s="1055"/>
      <c r="K188" s="1056"/>
      <c r="L188" s="1056"/>
      <c r="M188" s="1056"/>
      <c r="N188" s="1057"/>
      <c r="O188" s="275"/>
      <c r="P188" s="1055"/>
      <c r="Q188" s="1056"/>
      <c r="R188" s="1057"/>
      <c r="S188" s="286"/>
    </row>
    <row r="189" spans="2:19" s="276" customFormat="1" x14ac:dyDescent="0.35">
      <c r="B189" s="278"/>
      <c r="C189" s="8"/>
      <c r="D189" s="300" t="s">
        <v>435</v>
      </c>
      <c r="E189" s="275"/>
      <c r="F189" s="4"/>
      <c r="G189" s="4"/>
      <c r="H189" s="4"/>
      <c r="I189" s="4"/>
      <c r="J189" s="1055"/>
      <c r="K189" s="1056"/>
      <c r="L189" s="1056"/>
      <c r="M189" s="1056"/>
      <c r="N189" s="1057"/>
      <c r="O189" s="275"/>
      <c r="P189" s="1055"/>
      <c r="Q189" s="1056"/>
      <c r="R189" s="1057"/>
      <c r="S189" s="286"/>
    </row>
    <row r="190" spans="2:19" s="276" customFormat="1" x14ac:dyDescent="0.35">
      <c r="B190" s="278"/>
      <c r="C190" s="8"/>
      <c r="D190" s="300" t="s">
        <v>434</v>
      </c>
      <c r="E190" s="275"/>
      <c r="F190" s="4"/>
      <c r="G190" s="4"/>
      <c r="H190" s="4"/>
      <c r="I190" s="4"/>
      <c r="J190" s="1055"/>
      <c r="K190" s="1056"/>
      <c r="L190" s="1056"/>
      <c r="M190" s="1056"/>
      <c r="N190" s="1057"/>
      <c r="O190" s="275"/>
      <c r="P190" s="1055"/>
      <c r="Q190" s="1056"/>
      <c r="R190" s="1057"/>
      <c r="S190" s="286"/>
    </row>
    <row r="191" spans="2:19" s="276" customFormat="1" x14ac:dyDescent="0.35">
      <c r="B191" s="278"/>
      <c r="C191" s="8"/>
      <c r="D191" s="300" t="s">
        <v>433</v>
      </c>
      <c r="E191" s="275"/>
      <c r="F191" s="4"/>
      <c r="G191" s="4"/>
      <c r="H191" s="4"/>
      <c r="I191" s="4"/>
      <c r="J191" s="1055"/>
      <c r="K191" s="1056"/>
      <c r="L191" s="1056"/>
      <c r="M191" s="1056"/>
      <c r="N191" s="1057"/>
      <c r="O191" s="275"/>
      <c r="P191" s="1055"/>
      <c r="Q191" s="1056"/>
      <c r="R191" s="1057"/>
      <c r="S191" s="286"/>
    </row>
    <row r="192" spans="2:19" s="276" customFormat="1" x14ac:dyDescent="0.35">
      <c r="B192" s="278"/>
      <c r="C192" s="8"/>
      <c r="D192" s="300" t="s">
        <v>432</v>
      </c>
      <c r="E192" s="275"/>
      <c r="F192" s="4"/>
      <c r="G192" s="4"/>
      <c r="H192" s="4"/>
      <c r="I192" s="4"/>
      <c r="J192" s="1055"/>
      <c r="K192" s="1056"/>
      <c r="L192" s="1056"/>
      <c r="M192" s="1056"/>
      <c r="N192" s="1057"/>
      <c r="O192" s="275"/>
      <c r="P192" s="1055"/>
      <c r="Q192" s="1056"/>
      <c r="R192" s="1057"/>
      <c r="S192" s="286"/>
    </row>
    <row r="193" spans="2:19" s="276" customFormat="1" x14ac:dyDescent="0.35">
      <c r="B193" s="278"/>
      <c r="C193" s="8"/>
      <c r="D193" s="300" t="s">
        <v>431</v>
      </c>
      <c r="E193" s="275"/>
      <c r="F193" s="4"/>
      <c r="G193" s="4"/>
      <c r="H193" s="4"/>
      <c r="I193" s="4"/>
      <c r="J193" s="1055"/>
      <c r="K193" s="1056"/>
      <c r="L193" s="1056"/>
      <c r="M193" s="1056"/>
      <c r="N193" s="1057"/>
      <c r="O193" s="275"/>
      <c r="P193" s="1055"/>
      <c r="Q193" s="1056"/>
      <c r="R193" s="1057"/>
      <c r="S193" s="275"/>
    </row>
    <row r="194" spans="2:19" s="276" customFormat="1" ht="15" customHeight="1" x14ac:dyDescent="0.35">
      <c r="B194" s="278"/>
      <c r="C194" s="8"/>
      <c r="D194" s="300" t="s">
        <v>430</v>
      </c>
      <c r="E194" s="275"/>
      <c r="F194" s="4"/>
      <c r="G194" s="4"/>
      <c r="H194" s="4"/>
      <c r="I194" s="4"/>
      <c r="J194" s="1055"/>
      <c r="K194" s="1056"/>
      <c r="L194" s="1056"/>
      <c r="M194" s="1056"/>
      <c r="N194" s="1057"/>
      <c r="O194" s="275"/>
      <c r="P194" s="1055"/>
      <c r="Q194" s="1056"/>
      <c r="R194" s="1057"/>
      <c r="S194" s="285"/>
    </row>
    <row r="195" spans="2:19" s="276" customFormat="1" ht="15" customHeight="1" x14ac:dyDescent="0.35">
      <c r="B195" s="520"/>
      <c r="C195" s="520"/>
      <c r="D195" s="4"/>
      <c r="E195" s="4"/>
      <c r="F195" s="4"/>
      <c r="G195" s="4"/>
      <c r="H195" s="4"/>
      <c r="I195" s="4"/>
      <c r="J195" s="4"/>
      <c r="K195" s="4"/>
      <c r="L195" s="4"/>
      <c r="M195" s="4"/>
      <c r="N195" s="4"/>
      <c r="O195" s="275"/>
      <c r="P195" s="275"/>
      <c r="Q195" s="275"/>
      <c r="R195" s="275"/>
      <c r="S195" s="284"/>
    </row>
    <row r="196" spans="2:19" s="276" customFormat="1" x14ac:dyDescent="0.35">
      <c r="B196" s="520" t="s">
        <v>729</v>
      </c>
      <c r="C196" s="520"/>
      <c r="D196" s="4"/>
      <c r="E196" s="4"/>
      <c r="F196" s="4"/>
      <c r="G196" s="4"/>
      <c r="H196" s="4"/>
      <c r="I196" s="4"/>
      <c r="J196" s="4"/>
      <c r="K196" s="4"/>
      <c r="L196" s="4"/>
      <c r="M196" s="4"/>
      <c r="N196" s="4"/>
      <c r="O196" s="275"/>
      <c r="P196" s="275"/>
      <c r="Q196" s="275"/>
      <c r="R196" s="275"/>
      <c r="S196" s="279"/>
    </row>
    <row r="197" spans="2:19" s="276" customFormat="1" ht="37.5" customHeight="1" x14ac:dyDescent="0.35">
      <c r="B197" s="1058" t="s">
        <v>991</v>
      </c>
      <c r="C197" s="1058"/>
      <c r="D197" s="1058"/>
      <c r="E197" s="1058"/>
      <c r="F197" s="1058"/>
      <c r="G197" s="1058"/>
      <c r="H197" s="1058"/>
      <c r="I197" s="1058"/>
      <c r="J197" s="1058"/>
      <c r="K197" s="1058"/>
      <c r="L197" s="1058"/>
      <c r="M197" s="1058"/>
      <c r="N197" s="1058"/>
      <c r="O197" s="1058"/>
      <c r="P197" s="1058"/>
      <c r="Q197" s="1058"/>
      <c r="R197" s="1058"/>
      <c r="S197" s="279"/>
    </row>
    <row r="198" spans="2:19" s="276" customFormat="1" ht="80.150000000000006" customHeight="1" x14ac:dyDescent="0.35">
      <c r="B198" s="1059"/>
      <c r="C198" s="1060"/>
      <c r="D198" s="1060"/>
      <c r="E198" s="1060"/>
      <c r="F198" s="1060"/>
      <c r="G198" s="1060"/>
      <c r="H198" s="1060"/>
      <c r="I198" s="1060"/>
      <c r="J198" s="1060"/>
      <c r="K198" s="1060"/>
      <c r="L198" s="1060"/>
      <c r="M198" s="1060"/>
      <c r="N198" s="1060"/>
      <c r="O198" s="1060"/>
      <c r="P198" s="1060"/>
      <c r="Q198" s="1060"/>
      <c r="R198" s="1061"/>
      <c r="S198" s="275"/>
    </row>
    <row r="199" spans="2:19" s="276" customFormat="1" x14ac:dyDescent="0.35">
      <c r="B199" s="540" t="s">
        <v>257</v>
      </c>
      <c r="C199" s="540"/>
      <c r="D199" s="541"/>
      <c r="E199" s="542">
        <f>1500-LEN(B198)</f>
        <v>1500</v>
      </c>
      <c r="F199" s="541"/>
      <c r="G199" s="541"/>
      <c r="H199" s="541"/>
      <c r="I199" s="541"/>
      <c r="J199" s="541"/>
      <c r="K199" s="541"/>
      <c r="L199" s="543"/>
      <c r="M199" s="541"/>
      <c r="N199" s="544"/>
      <c r="O199" s="544"/>
      <c r="P199" s="544"/>
      <c r="Q199" s="544"/>
      <c r="R199" s="544"/>
      <c r="S199" s="279"/>
    </row>
    <row r="200" spans="2:19" s="276" customFormat="1" ht="15" customHeight="1" x14ac:dyDescent="0.35">
      <c r="B200" s="535"/>
      <c r="C200" s="535"/>
      <c r="D200" s="284"/>
      <c r="E200" s="545"/>
      <c r="F200" s="284"/>
      <c r="G200" s="284"/>
      <c r="H200" s="284"/>
      <c r="I200" s="284"/>
      <c r="J200" s="284"/>
      <c r="K200" s="284"/>
      <c r="L200" s="532"/>
      <c r="M200" s="284"/>
      <c r="N200" s="279"/>
      <c r="O200" s="279"/>
      <c r="P200" s="279"/>
      <c r="Q200" s="279"/>
      <c r="R200" s="279"/>
      <c r="S200" s="275"/>
    </row>
    <row r="201" spans="2:19" s="276" customFormat="1" x14ac:dyDescent="0.35">
      <c r="B201" s="546" t="s">
        <v>730</v>
      </c>
      <c r="C201" s="535"/>
      <c r="D201" s="284"/>
      <c r="E201" s="545"/>
      <c r="F201" s="284"/>
      <c r="G201" s="284"/>
      <c r="H201" s="284"/>
      <c r="I201" s="284"/>
      <c r="J201" s="284"/>
      <c r="K201" s="284"/>
      <c r="L201" s="532"/>
      <c r="M201" s="284"/>
      <c r="N201" s="279"/>
      <c r="O201" s="279"/>
      <c r="P201" s="279"/>
      <c r="Q201" s="279"/>
      <c r="R201" s="279"/>
      <c r="S201" s="275"/>
    </row>
    <row r="202" spans="2:19" s="276" customFormat="1" ht="24" customHeight="1" x14ac:dyDescent="0.35">
      <c r="B202" s="1058" t="s">
        <v>731</v>
      </c>
      <c r="C202" s="1058"/>
      <c r="D202" s="1058"/>
      <c r="E202" s="1058"/>
      <c r="F202" s="1058"/>
      <c r="G202" s="1058"/>
      <c r="H202" s="1058"/>
      <c r="I202" s="1058"/>
      <c r="J202" s="1058"/>
      <c r="K202" s="1058"/>
      <c r="L202" s="1058"/>
      <c r="M202" s="1058"/>
      <c r="N202" s="1058"/>
      <c r="O202" s="1058"/>
      <c r="P202" s="1058"/>
      <c r="Q202" s="1058"/>
      <c r="R202" s="1058"/>
      <c r="S202" s="275"/>
    </row>
    <row r="203" spans="2:19" s="276" customFormat="1" ht="80.150000000000006" customHeight="1" x14ac:dyDescent="0.35">
      <c r="B203" s="1059"/>
      <c r="C203" s="1060"/>
      <c r="D203" s="1060"/>
      <c r="E203" s="1060"/>
      <c r="F203" s="1060"/>
      <c r="G203" s="1060"/>
      <c r="H203" s="1060"/>
      <c r="I203" s="1060"/>
      <c r="J203" s="1060"/>
      <c r="K203" s="1060"/>
      <c r="L203" s="1060"/>
      <c r="M203" s="1060"/>
      <c r="N203" s="1060"/>
      <c r="O203" s="1060"/>
      <c r="P203" s="1060"/>
      <c r="Q203" s="1060"/>
      <c r="R203" s="1061"/>
      <c r="S203" s="275"/>
    </row>
    <row r="204" spans="2:19" s="276" customFormat="1" ht="16" thickBot="1" x14ac:dyDescent="0.4">
      <c r="B204" s="547" t="s">
        <v>257</v>
      </c>
      <c r="C204" s="547"/>
      <c r="D204" s="548"/>
      <c r="E204" s="549">
        <f>1500-LEN(B203)</f>
        <v>1500</v>
      </c>
      <c r="F204" s="548"/>
      <c r="G204" s="548"/>
      <c r="H204" s="548"/>
      <c r="I204" s="548"/>
      <c r="J204" s="548"/>
      <c r="K204" s="548"/>
      <c r="L204" s="550"/>
      <c r="M204" s="548"/>
      <c r="N204" s="551"/>
      <c r="O204" s="551"/>
      <c r="P204" s="551"/>
      <c r="Q204" s="551"/>
      <c r="R204" s="551"/>
      <c r="S204" s="275"/>
    </row>
    <row r="205" spans="2:19" s="276" customFormat="1" x14ac:dyDescent="0.35">
      <c r="B205" s="535"/>
      <c r="C205" s="535"/>
      <c r="D205" s="284"/>
      <c r="E205" s="545"/>
      <c r="F205" s="284"/>
      <c r="G205" s="284"/>
      <c r="H205" s="284"/>
      <c r="I205" s="284"/>
      <c r="J205" s="284"/>
      <c r="K205" s="284"/>
      <c r="L205" s="532"/>
      <c r="M205" s="284"/>
      <c r="N205" s="279"/>
      <c r="O205" s="279"/>
      <c r="P205" s="279"/>
      <c r="Q205" s="279"/>
      <c r="R205" s="279"/>
      <c r="S205" s="275"/>
    </row>
    <row r="206" spans="2:19" s="276" customFormat="1" ht="18" x14ac:dyDescent="0.4">
      <c r="B206" s="519" t="s">
        <v>463</v>
      </c>
      <c r="C206" s="519"/>
      <c r="D206" s="520"/>
      <c r="E206" s="520"/>
      <c r="F206" s="520"/>
      <c r="G206" s="520"/>
      <c r="H206" s="520"/>
      <c r="I206" s="520"/>
      <c r="J206" s="520"/>
      <c r="K206" s="520"/>
      <c r="L206" s="521"/>
      <c r="M206" s="520"/>
      <c r="N206" s="166"/>
      <c r="O206" s="275"/>
      <c r="P206" s="166"/>
      <c r="Q206" s="275"/>
      <c r="R206" s="275"/>
      <c r="S206" s="275"/>
    </row>
    <row r="207" spans="2:19" s="276" customFormat="1" ht="16" thickBot="1" x14ac:dyDescent="0.4">
      <c r="B207" s="522" t="s">
        <v>462</v>
      </c>
      <c r="C207" s="522"/>
      <c r="D207" s="523"/>
      <c r="E207" s="523"/>
      <c r="F207" s="523"/>
      <c r="G207" s="523"/>
      <c r="H207" s="523"/>
      <c r="I207" s="523"/>
      <c r="J207" s="523"/>
      <c r="K207" s="523"/>
      <c r="L207" s="524"/>
      <c r="M207" s="523"/>
      <c r="N207" s="525"/>
      <c r="O207" s="275"/>
      <c r="P207" s="525"/>
      <c r="Q207" s="525"/>
      <c r="R207" s="525"/>
      <c r="S207" s="279"/>
    </row>
    <row r="208" spans="2:19" s="276" customFormat="1" x14ac:dyDescent="0.35">
      <c r="B208" s="526"/>
      <c r="C208" s="526"/>
      <c r="D208" s="526"/>
      <c r="E208" s="527"/>
      <c r="F208" s="726" t="s">
        <v>886</v>
      </c>
      <c r="G208" s="282"/>
      <c r="H208" s="528"/>
      <c r="I208" s="528"/>
      <c r="J208" s="526"/>
      <c r="K208" s="526"/>
      <c r="L208" s="529" t="s">
        <v>238</v>
      </c>
      <c r="M208" s="526"/>
      <c r="N208" s="1062" t="s">
        <v>255</v>
      </c>
      <c r="O208" s="1062"/>
      <c r="P208" s="1062"/>
      <c r="Q208" s="530"/>
      <c r="R208" s="530"/>
      <c r="S208" s="275"/>
    </row>
    <row r="209" spans="2:19" s="276" customFormat="1" x14ac:dyDescent="0.35">
      <c r="B209" s="531" t="s">
        <v>468</v>
      </c>
      <c r="C209" s="532"/>
      <c r="D209" s="533">
        <f>D143+1</f>
        <v>4</v>
      </c>
      <c r="E209" s="1074"/>
      <c r="F209" s="1075"/>
      <c r="G209" s="1076"/>
      <c r="H209" s="4"/>
      <c r="I209" s="4"/>
      <c r="J209" s="8" t="s">
        <v>232</v>
      </c>
      <c r="K209" s="8"/>
      <c r="L209" s="283"/>
      <c r="M209" s="4"/>
      <c r="N209" s="1070"/>
      <c r="O209" s="1071"/>
      <c r="P209" s="1071"/>
      <c r="Q209" s="1071"/>
      <c r="R209" s="1072"/>
      <c r="S209" s="275"/>
    </row>
    <row r="210" spans="2:19" s="276" customFormat="1" x14ac:dyDescent="0.35">
      <c r="B210" s="8" t="s">
        <v>231</v>
      </c>
      <c r="C210" s="8"/>
      <c r="D210" s="1077"/>
      <c r="E210" s="1077"/>
      <c r="F210" s="1077"/>
      <c r="G210" s="1077"/>
      <c r="H210" s="4"/>
      <c r="I210" s="4"/>
      <c r="J210" s="8" t="s">
        <v>241</v>
      </c>
      <c r="K210" s="8"/>
      <c r="L210" s="283"/>
      <c r="M210" s="4"/>
      <c r="N210" s="1070"/>
      <c r="O210" s="1071"/>
      <c r="P210" s="1071"/>
      <c r="Q210" s="1071"/>
      <c r="R210" s="1072"/>
      <c r="S210" s="275"/>
    </row>
    <row r="211" spans="2:19" s="276" customFormat="1" x14ac:dyDescent="0.35">
      <c r="B211" s="8" t="s">
        <v>227</v>
      </c>
      <c r="C211" s="8"/>
      <c r="D211" s="1069"/>
      <c r="E211" s="1069"/>
      <c r="F211" s="1069"/>
      <c r="G211" s="1069"/>
      <c r="H211" s="4"/>
      <c r="I211" s="4"/>
      <c r="J211" s="8" t="s">
        <v>239</v>
      </c>
      <c r="K211" s="8"/>
      <c r="L211" s="283"/>
      <c r="M211" s="4"/>
      <c r="N211" s="1070"/>
      <c r="O211" s="1071"/>
      <c r="P211" s="1071"/>
      <c r="Q211" s="1071"/>
      <c r="R211" s="1072"/>
      <c r="S211" s="275"/>
    </row>
    <row r="212" spans="2:19" s="276" customFormat="1" x14ac:dyDescent="0.35">
      <c r="B212" s="8" t="s">
        <v>461</v>
      </c>
      <c r="C212" s="8"/>
      <c r="D212" s="1069"/>
      <c r="E212" s="1069"/>
      <c r="F212" s="1069"/>
      <c r="G212" s="1069"/>
      <c r="H212" s="4"/>
      <c r="I212" s="4"/>
      <c r="J212" s="8" t="s">
        <v>244</v>
      </c>
      <c r="K212" s="8"/>
      <c r="L212" s="283"/>
      <c r="M212" s="4"/>
      <c r="N212" s="1070"/>
      <c r="O212" s="1071"/>
      <c r="P212" s="1071"/>
      <c r="Q212" s="1071"/>
      <c r="R212" s="1072"/>
      <c r="S212" s="275"/>
    </row>
    <row r="213" spans="2:19" s="276" customFormat="1" x14ac:dyDescent="0.35">
      <c r="B213" s="8" t="s">
        <v>254</v>
      </c>
      <c r="C213" s="8"/>
      <c r="D213" s="1073"/>
      <c r="E213" s="1073"/>
      <c r="F213" s="1073"/>
      <c r="G213" s="1073"/>
      <c r="H213" s="4"/>
      <c r="I213" s="4"/>
      <c r="J213" s="8" t="s">
        <v>240</v>
      </c>
      <c r="K213" s="8"/>
      <c r="L213" s="283"/>
      <c r="M213" s="4"/>
      <c r="N213" s="1070"/>
      <c r="O213" s="1071"/>
      <c r="P213" s="1071"/>
      <c r="Q213" s="1071"/>
      <c r="R213" s="1072"/>
      <c r="S213" s="275"/>
    </row>
    <row r="214" spans="2:19" s="276" customFormat="1" x14ac:dyDescent="0.35">
      <c r="B214" s="8" t="s">
        <v>48</v>
      </c>
      <c r="C214" s="8"/>
      <c r="D214" s="1069"/>
      <c r="E214" s="1069"/>
      <c r="F214" s="1069"/>
      <c r="G214" s="1069"/>
      <c r="H214" s="4"/>
      <c r="I214" s="4"/>
      <c r="J214" s="4"/>
      <c r="K214" s="4"/>
      <c r="L214" s="8"/>
      <c r="M214" s="4"/>
      <c r="N214" s="299"/>
      <c r="O214" s="275"/>
      <c r="P214" s="299"/>
      <c r="Q214" s="275"/>
      <c r="R214" s="275"/>
      <c r="S214" s="275"/>
    </row>
    <row r="215" spans="2:19" s="276" customFormat="1" x14ac:dyDescent="0.35">
      <c r="B215" s="8" t="s">
        <v>283</v>
      </c>
      <c r="C215" s="4"/>
      <c r="D215" s="1069"/>
      <c r="E215" s="1069"/>
      <c r="F215" s="1069"/>
      <c r="G215" s="1069"/>
      <c r="H215" s="4"/>
      <c r="I215" s="4"/>
      <c r="J215" s="275"/>
      <c r="K215" s="275"/>
      <c r="L215" s="275"/>
      <c r="M215" s="275"/>
      <c r="N215" s="275"/>
      <c r="O215" s="275"/>
      <c r="P215" s="275"/>
      <c r="Q215" s="275"/>
      <c r="R215" s="275"/>
      <c r="S215" s="275"/>
    </row>
    <row r="216" spans="2:19" s="276" customFormat="1" x14ac:dyDescent="0.35">
      <c r="B216" s="8" t="s">
        <v>236</v>
      </c>
      <c r="C216" s="8"/>
      <c r="D216" s="280"/>
      <c r="E216" s="534" t="s">
        <v>234</v>
      </c>
      <c r="F216" s="4"/>
      <c r="G216" s="4"/>
      <c r="H216" s="4"/>
      <c r="I216" s="4"/>
      <c r="J216" s="8" t="s">
        <v>243</v>
      </c>
      <c r="K216" s="4"/>
      <c r="L216" s="282"/>
      <c r="M216" s="4"/>
      <c r="N216"/>
      <c r="O216"/>
      <c r="P216"/>
      <c r="Q216"/>
      <c r="R216" s="275"/>
      <c r="S216" s="275"/>
    </row>
    <row r="217" spans="2:19" s="276" customFormat="1" x14ac:dyDescent="0.35">
      <c r="B217" s="8" t="s">
        <v>237</v>
      </c>
      <c r="C217" s="8"/>
      <c r="D217" s="280"/>
      <c r="E217" s="534" t="s">
        <v>235</v>
      </c>
      <c r="F217" s="4"/>
      <c r="G217" s="4"/>
      <c r="H217" s="4"/>
      <c r="I217" s="4"/>
      <c r="J217" s="8" t="s">
        <v>233</v>
      </c>
      <c r="K217" s="4"/>
      <c r="L217" s="281"/>
      <c r="M217" s="4"/>
      <c r="N217" s="299"/>
      <c r="O217" s="275"/>
      <c r="P217" s="299"/>
      <c r="Q217" s="275"/>
      <c r="R217" s="275"/>
      <c r="S217" s="275"/>
    </row>
    <row r="218" spans="2:19" s="276" customFormat="1" x14ac:dyDescent="0.35">
      <c r="B218" s="275"/>
      <c r="C218" s="275"/>
      <c r="D218" s="275"/>
      <c r="E218" s="275"/>
      <c r="F218" s="275"/>
      <c r="G218" s="275"/>
      <c r="H218" s="275"/>
      <c r="I218" s="275"/>
      <c r="J218" s="8" t="s">
        <v>183</v>
      </c>
      <c r="K218" s="4"/>
      <c r="L218" s="1066"/>
      <c r="M218" s="1067"/>
      <c r="N218" s="1067"/>
      <c r="O218" s="1067"/>
      <c r="P218" s="1068"/>
      <c r="Q218" s="275"/>
      <c r="R218" s="275"/>
      <c r="S218" s="275"/>
    </row>
    <row r="219" spans="2:19" s="276" customFormat="1" x14ac:dyDescent="0.35">
      <c r="B219" s="520" t="s">
        <v>460</v>
      </c>
      <c r="C219" s="520"/>
      <c r="G219" s="4"/>
      <c r="H219" s="4"/>
      <c r="I219" s="4"/>
      <c r="J219" s="4"/>
      <c r="K219" s="4"/>
      <c r="L219" s="4"/>
      <c r="M219" s="4"/>
      <c r="N219" s="4"/>
      <c r="O219" s="275"/>
      <c r="P219" s="275"/>
      <c r="Q219" s="275"/>
      <c r="R219" s="275"/>
      <c r="S219" s="275"/>
    </row>
    <row r="220" spans="2:19" s="276" customFormat="1" x14ac:dyDescent="0.35">
      <c r="B220" s="535" t="s">
        <v>990</v>
      </c>
      <c r="C220" s="535"/>
      <c r="D220" s="4"/>
      <c r="E220" s="4"/>
      <c r="F220" s="4"/>
      <c r="G220" s="4"/>
      <c r="H220" s="4"/>
      <c r="I220" s="4"/>
      <c r="J220" s="275"/>
      <c r="K220" s="4"/>
      <c r="L220" s="4"/>
      <c r="M220" s="4"/>
      <c r="N220" s="4"/>
      <c r="O220" s="275"/>
      <c r="P220" s="275"/>
      <c r="Q220" s="275"/>
      <c r="R220" s="275"/>
      <c r="S220" s="275"/>
    </row>
    <row r="221" spans="2:19" s="276" customFormat="1" x14ac:dyDescent="0.35">
      <c r="B221" s="535"/>
      <c r="C221" s="535"/>
      <c r="D221" s="4"/>
      <c r="E221" s="4"/>
      <c r="F221" s="4"/>
      <c r="G221" s="4"/>
      <c r="H221" s="4"/>
      <c r="I221" s="4"/>
      <c r="J221" s="275"/>
      <c r="K221" s="4"/>
      <c r="L221" s="4"/>
      <c r="M221" s="4"/>
      <c r="N221" s="4"/>
      <c r="O221" s="275"/>
      <c r="P221" s="275"/>
      <c r="Q221" s="275"/>
      <c r="R221" s="275"/>
      <c r="S221" s="275"/>
    </row>
    <row r="222" spans="2:19" s="276" customFormat="1" x14ac:dyDescent="0.35">
      <c r="B222" s="285" t="s">
        <v>464</v>
      </c>
      <c r="C222" s="285"/>
      <c r="D222" s="4"/>
      <c r="E222" s="4"/>
      <c r="F222" s="4"/>
      <c r="G222" s="536" t="s">
        <v>439</v>
      </c>
      <c r="H222" s="4"/>
      <c r="I222" s="4"/>
      <c r="J222" s="4"/>
      <c r="K222" s="4"/>
      <c r="L222" s="275"/>
      <c r="M222" s="275"/>
      <c r="N222" s="537" t="s">
        <v>438</v>
      </c>
      <c r="O222" s="275"/>
      <c r="P222" s="275"/>
      <c r="Q222" s="275"/>
      <c r="R222" s="275"/>
      <c r="S222" s="286"/>
    </row>
    <row r="223" spans="2:19" s="276" customFormat="1" x14ac:dyDescent="0.35">
      <c r="B223" s="292"/>
      <c r="C223" s="538"/>
      <c r="D223" s="300" t="s">
        <v>459</v>
      </c>
      <c r="E223" s="275"/>
      <c r="F223" s="4"/>
      <c r="G223" s="1055"/>
      <c r="H223" s="1056"/>
      <c r="I223" s="1056"/>
      <c r="J223" s="1056"/>
      <c r="K223" s="1056"/>
      <c r="L223" s="1057"/>
      <c r="M223" s="275"/>
      <c r="N223" s="1055"/>
      <c r="O223" s="1056"/>
      <c r="P223" s="1056"/>
      <c r="Q223" s="1056"/>
      <c r="R223" s="1057"/>
      <c r="S223" s="286"/>
    </row>
    <row r="224" spans="2:19" s="276" customFormat="1" x14ac:dyDescent="0.35">
      <c r="B224" s="292"/>
      <c r="C224" s="538"/>
      <c r="D224" s="300" t="s">
        <v>458</v>
      </c>
      <c r="E224" s="275"/>
      <c r="F224" s="4"/>
      <c r="G224" s="1055"/>
      <c r="H224" s="1056"/>
      <c r="I224" s="1056"/>
      <c r="J224" s="1056"/>
      <c r="K224" s="1056"/>
      <c r="L224" s="1057"/>
      <c r="M224" s="275"/>
      <c r="N224" s="1055"/>
      <c r="O224" s="1056"/>
      <c r="P224" s="1056"/>
      <c r="Q224" s="1056"/>
      <c r="R224" s="1057"/>
      <c r="S224" s="286"/>
    </row>
    <row r="225" spans="2:19" s="276" customFormat="1" x14ac:dyDescent="0.35">
      <c r="B225" s="292"/>
      <c r="C225" s="538"/>
      <c r="D225" s="300" t="s">
        <v>457</v>
      </c>
      <c r="E225" s="275"/>
      <c r="F225" s="4"/>
      <c r="G225" s="1055"/>
      <c r="H225" s="1056"/>
      <c r="I225" s="1056"/>
      <c r="J225" s="1056"/>
      <c r="K225" s="1056"/>
      <c r="L225" s="1057"/>
      <c r="M225" s="275"/>
      <c r="N225" s="1055"/>
      <c r="O225" s="1056"/>
      <c r="P225" s="1056"/>
      <c r="Q225" s="1056"/>
      <c r="R225" s="1057"/>
      <c r="S225" s="286"/>
    </row>
    <row r="226" spans="2:19" s="276" customFormat="1" x14ac:dyDescent="0.35">
      <c r="B226" s="292"/>
      <c r="C226" s="538"/>
      <c r="D226" s="300" t="s">
        <v>456</v>
      </c>
      <c r="E226" s="275"/>
      <c r="F226" s="4"/>
      <c r="G226" s="1055"/>
      <c r="H226" s="1056"/>
      <c r="I226" s="1056"/>
      <c r="J226" s="1056"/>
      <c r="K226" s="1056"/>
      <c r="L226" s="1057"/>
      <c r="M226" s="275"/>
      <c r="N226" s="1055"/>
      <c r="O226" s="1056"/>
      <c r="P226" s="1056"/>
      <c r="Q226" s="1056"/>
      <c r="R226" s="1057"/>
      <c r="S226" s="286"/>
    </row>
    <row r="227" spans="2:19" s="276" customFormat="1" x14ac:dyDescent="0.35">
      <c r="B227" s="292"/>
      <c r="C227" s="538"/>
      <c r="D227" s="300" t="s">
        <v>455</v>
      </c>
      <c r="E227" s="275"/>
      <c r="F227" s="4"/>
      <c r="G227" s="1055"/>
      <c r="H227" s="1056"/>
      <c r="I227" s="1056"/>
      <c r="J227" s="1056"/>
      <c r="K227" s="1056"/>
      <c r="L227" s="1057"/>
      <c r="M227" s="275"/>
      <c r="N227" s="1055"/>
      <c r="O227" s="1056"/>
      <c r="P227" s="1056"/>
      <c r="Q227" s="1056"/>
      <c r="R227" s="1057"/>
      <c r="S227" s="286"/>
    </row>
    <row r="228" spans="2:19" s="276" customFormat="1" x14ac:dyDescent="0.35">
      <c r="B228" s="292"/>
      <c r="C228" s="538"/>
      <c r="D228" s="300" t="s">
        <v>454</v>
      </c>
      <c r="E228" s="275"/>
      <c r="F228" s="4"/>
      <c r="G228" s="1055"/>
      <c r="H228" s="1056"/>
      <c r="I228" s="1056"/>
      <c r="J228" s="1056"/>
      <c r="K228" s="1056"/>
      <c r="L228" s="1057"/>
      <c r="M228" s="275"/>
      <c r="N228" s="1055"/>
      <c r="O228" s="1056"/>
      <c r="P228" s="1056"/>
      <c r="Q228" s="1056"/>
      <c r="R228" s="1057"/>
      <c r="S228" s="286"/>
    </row>
    <row r="229" spans="2:19" s="276" customFormat="1" x14ac:dyDescent="0.35">
      <c r="B229" s="292"/>
      <c r="C229" s="538"/>
      <c r="D229" s="300" t="s">
        <v>453</v>
      </c>
      <c r="E229" s="275"/>
      <c r="F229" s="4"/>
      <c r="G229" s="1055"/>
      <c r="H229" s="1056"/>
      <c r="I229" s="1056"/>
      <c r="J229" s="1056"/>
      <c r="K229" s="1056"/>
      <c r="L229" s="1057"/>
      <c r="M229" s="275"/>
      <c r="N229" s="1055"/>
      <c r="O229" s="1056"/>
      <c r="P229" s="1056"/>
      <c r="Q229" s="1056"/>
      <c r="R229" s="1057"/>
      <c r="S229" s="286"/>
    </row>
    <row r="230" spans="2:19" s="276" customFormat="1" x14ac:dyDescent="0.35">
      <c r="B230" s="292"/>
      <c r="C230" s="538"/>
      <c r="D230" s="300" t="s">
        <v>452</v>
      </c>
      <c r="E230" s="275"/>
      <c r="F230" s="4"/>
      <c r="G230" s="1055"/>
      <c r="H230" s="1056"/>
      <c r="I230" s="1056"/>
      <c r="J230" s="1056"/>
      <c r="K230" s="1056"/>
      <c r="L230" s="1057"/>
      <c r="M230" s="275"/>
      <c r="N230" s="1055"/>
      <c r="O230" s="1056"/>
      <c r="P230" s="1056"/>
      <c r="Q230" s="1056"/>
      <c r="R230" s="1057"/>
      <c r="S230" s="286"/>
    </row>
    <row r="231" spans="2:19" s="276" customFormat="1" x14ac:dyDescent="0.35">
      <c r="B231" s="292"/>
      <c r="C231" s="538"/>
      <c r="D231" s="300" t="s">
        <v>451</v>
      </c>
      <c r="E231" s="275"/>
      <c r="F231" s="4"/>
      <c r="G231" s="1055"/>
      <c r="H231" s="1056"/>
      <c r="I231" s="1056"/>
      <c r="J231" s="1056"/>
      <c r="K231" s="1056"/>
      <c r="L231" s="1057"/>
      <c r="M231" s="275"/>
      <c r="N231" s="1055"/>
      <c r="O231" s="1056"/>
      <c r="P231" s="1056"/>
      <c r="Q231" s="1056"/>
      <c r="R231" s="1057"/>
      <c r="S231" s="286"/>
    </row>
    <row r="232" spans="2:19" s="276" customFormat="1" x14ac:dyDescent="0.35">
      <c r="B232" s="292"/>
      <c r="C232" s="538"/>
      <c r="D232" s="300" t="s">
        <v>450</v>
      </c>
      <c r="E232" s="275"/>
      <c r="F232" s="4"/>
      <c r="G232" s="1055"/>
      <c r="H232" s="1056"/>
      <c r="I232" s="1056"/>
      <c r="J232" s="1056"/>
      <c r="K232" s="1056"/>
      <c r="L232" s="1057"/>
      <c r="M232" s="275"/>
      <c r="N232" s="1055"/>
      <c r="O232" s="1056"/>
      <c r="P232" s="1056"/>
      <c r="Q232" s="1056"/>
      <c r="R232" s="1057"/>
      <c r="S232" s="286"/>
    </row>
    <row r="233" spans="2:19" s="276" customFormat="1" x14ac:dyDescent="0.35">
      <c r="B233" s="292"/>
      <c r="C233" s="538"/>
      <c r="D233" s="300" t="s">
        <v>449</v>
      </c>
      <c r="E233" s="275"/>
      <c r="F233" s="4"/>
      <c r="G233" s="1055"/>
      <c r="H233" s="1056"/>
      <c r="I233" s="1056"/>
      <c r="J233" s="1056"/>
      <c r="K233" s="1056"/>
      <c r="L233" s="1057"/>
      <c r="M233" s="275"/>
      <c r="N233" s="1055"/>
      <c r="O233" s="1056"/>
      <c r="P233" s="1056"/>
      <c r="Q233" s="1056"/>
      <c r="R233" s="1057"/>
      <c r="S233" s="286"/>
    </row>
    <row r="234" spans="2:19" s="276" customFormat="1" x14ac:dyDescent="0.35">
      <c r="B234" s="292"/>
      <c r="C234" s="538"/>
      <c r="D234" s="300" t="s">
        <v>448</v>
      </c>
      <c r="E234" s="275"/>
      <c r="F234" s="4"/>
      <c r="G234" s="1055"/>
      <c r="H234" s="1056"/>
      <c r="I234" s="1056"/>
      <c r="J234" s="1056"/>
      <c r="K234" s="1056"/>
      <c r="L234" s="1057"/>
      <c r="M234" s="275"/>
      <c r="N234" s="1055"/>
      <c r="O234" s="1056"/>
      <c r="P234" s="1056"/>
      <c r="Q234" s="1056"/>
      <c r="R234" s="1057"/>
      <c r="S234" s="286"/>
    </row>
    <row r="235" spans="2:19" s="276" customFormat="1" x14ac:dyDescent="0.35">
      <c r="B235" s="292"/>
      <c r="C235" s="538"/>
      <c r="D235" s="300" t="s">
        <v>447</v>
      </c>
      <c r="E235" s="275"/>
      <c r="F235" s="4"/>
      <c r="G235" s="1055"/>
      <c r="H235" s="1056"/>
      <c r="I235" s="1056"/>
      <c r="J235" s="1056"/>
      <c r="K235" s="1056"/>
      <c r="L235" s="1057"/>
      <c r="M235" s="275"/>
      <c r="N235" s="1055"/>
      <c r="O235" s="1056"/>
      <c r="P235" s="1056"/>
      <c r="Q235" s="1056"/>
      <c r="R235" s="1057"/>
      <c r="S235" s="286"/>
    </row>
    <row r="236" spans="2:19" s="276" customFormat="1" ht="15" customHeight="1" x14ac:dyDescent="0.35">
      <c r="B236" s="292"/>
      <c r="C236" s="538"/>
      <c r="D236" s="300" t="s">
        <v>446</v>
      </c>
      <c r="E236" s="275"/>
      <c r="F236" s="4"/>
      <c r="G236" s="1055"/>
      <c r="H236" s="1056"/>
      <c r="I236" s="1056"/>
      <c r="J236" s="1056"/>
      <c r="K236" s="1056"/>
      <c r="L236" s="1057"/>
      <c r="M236" s="275"/>
      <c r="N236" s="1055"/>
      <c r="O236" s="1056"/>
      <c r="P236" s="1056"/>
      <c r="Q236" s="1056"/>
      <c r="R236" s="1057"/>
      <c r="S236" s="275"/>
    </row>
    <row r="237" spans="2:19" s="276" customFormat="1" ht="15" customHeight="1" x14ac:dyDescent="0.35">
      <c r="B237" s="4"/>
      <c r="C237" s="4"/>
      <c r="D237" s="4"/>
      <c r="E237" s="4"/>
      <c r="F237" s="4"/>
      <c r="G237" s="4"/>
      <c r="H237" s="4"/>
      <c r="I237" s="4"/>
      <c r="J237" s="4"/>
      <c r="K237" s="4"/>
      <c r="L237" s="4"/>
      <c r="M237" s="4"/>
      <c r="N237" s="4"/>
      <c r="O237" s="275"/>
      <c r="P237" s="275"/>
      <c r="Q237" s="275"/>
      <c r="R237" s="275"/>
      <c r="S237" s="284"/>
    </row>
    <row r="238" spans="2:19" s="276" customFormat="1" ht="15" customHeight="1" x14ac:dyDescent="0.35">
      <c r="B238" s="1063" t="s">
        <v>726</v>
      </c>
      <c r="C238" s="1063"/>
      <c r="D238" s="1063"/>
      <c r="E238" s="1063"/>
      <c r="F238" s="1063"/>
      <c r="G238" s="1063"/>
      <c r="H238" s="1063"/>
      <c r="I238" s="1063"/>
      <c r="J238" s="1063"/>
      <c r="K238" s="1063"/>
      <c r="L238" s="1063"/>
      <c r="M238" s="1063"/>
      <c r="N238" s="1063"/>
      <c r="O238" s="1063"/>
      <c r="P238" s="1063"/>
      <c r="Q238" s="1063"/>
      <c r="R238" s="1063"/>
      <c r="S238" s="284"/>
    </row>
    <row r="239" spans="2:19" s="276" customFormat="1" ht="80.150000000000006" customHeight="1" x14ac:dyDescent="0.35">
      <c r="B239" s="1059"/>
      <c r="C239" s="1060"/>
      <c r="D239" s="1060"/>
      <c r="E239" s="1060"/>
      <c r="F239" s="1060"/>
      <c r="G239" s="1060"/>
      <c r="H239" s="1060"/>
      <c r="I239" s="1060"/>
      <c r="J239" s="1060"/>
      <c r="K239" s="1060"/>
      <c r="L239" s="1060"/>
      <c r="M239" s="1060"/>
      <c r="N239" s="1060"/>
      <c r="O239" s="1060"/>
      <c r="P239" s="1060"/>
      <c r="Q239" s="1060"/>
      <c r="R239" s="1061"/>
      <c r="S239" s="275"/>
    </row>
    <row r="240" spans="2:19" s="276" customFormat="1" x14ac:dyDescent="0.35">
      <c r="B240" s="536" t="s">
        <v>257</v>
      </c>
      <c r="C240" s="536"/>
      <c r="D240" s="536"/>
      <c r="E240" s="302">
        <f>1500-LEN(B239)</f>
        <v>1500</v>
      </c>
      <c r="F240" s="4"/>
      <c r="G240" s="4"/>
      <c r="H240" s="4"/>
      <c r="I240" s="4"/>
      <c r="J240" s="4"/>
      <c r="K240" s="4"/>
      <c r="L240" s="4"/>
      <c r="M240" s="4"/>
      <c r="N240" s="4"/>
      <c r="O240" s="275"/>
      <c r="P240" s="275"/>
      <c r="Q240" s="275"/>
      <c r="R240" s="275"/>
      <c r="S240" s="275"/>
    </row>
    <row r="241" spans="2:19" s="276" customFormat="1" x14ac:dyDescent="0.35">
      <c r="B241" s="536"/>
      <c r="C241" s="536"/>
      <c r="D241" s="536"/>
      <c r="E241" s="536"/>
      <c r="F241" s="4"/>
      <c r="G241" s="4"/>
      <c r="H241" s="4"/>
      <c r="I241" s="4"/>
      <c r="J241" s="4"/>
      <c r="K241" s="4"/>
      <c r="L241" s="4"/>
      <c r="M241" s="4"/>
      <c r="N241" s="4"/>
      <c r="O241" s="275"/>
      <c r="P241" s="275"/>
      <c r="Q241" s="275"/>
      <c r="R241" s="275"/>
      <c r="S241" s="275"/>
    </row>
    <row r="242" spans="2:19" s="276" customFormat="1" x14ac:dyDescent="0.35">
      <c r="B242" s="520" t="s">
        <v>445</v>
      </c>
      <c r="C242" s="520"/>
      <c r="D242" s="4"/>
      <c r="E242" s="4"/>
      <c r="F242" s="4"/>
      <c r="G242" s="4"/>
      <c r="H242" s="4"/>
      <c r="I242" s="4"/>
      <c r="J242" s="4"/>
      <c r="K242" s="4"/>
      <c r="L242" s="4"/>
      <c r="M242" s="4"/>
      <c r="N242" s="4"/>
      <c r="O242" s="275"/>
      <c r="P242" s="275"/>
      <c r="Q242" s="275"/>
      <c r="R242" s="275"/>
      <c r="S242" s="275"/>
    </row>
    <row r="243" spans="2:19" s="276" customFormat="1" x14ac:dyDescent="0.35">
      <c r="B243" s="536" t="s">
        <v>444</v>
      </c>
      <c r="C243" s="536"/>
      <c r="D243" s="275"/>
      <c r="E243" s="4"/>
      <c r="F243" s="4"/>
      <c r="G243" s="4"/>
      <c r="H243" s="4"/>
      <c r="I243" s="4"/>
      <c r="J243" s="4"/>
      <c r="K243" s="4"/>
      <c r="L243" s="4"/>
      <c r="M243" s="4"/>
      <c r="N243" s="4"/>
      <c r="O243" s="275"/>
      <c r="P243" s="275"/>
      <c r="Q243" s="275"/>
      <c r="R243" s="275"/>
      <c r="S243" s="275"/>
    </row>
    <row r="244" spans="2:19" s="276" customFormat="1" x14ac:dyDescent="0.35">
      <c r="B244" s="275"/>
      <c r="C244" s="275"/>
      <c r="D244" s="275"/>
      <c r="E244" s="4"/>
      <c r="F244" s="4"/>
      <c r="G244" s="4"/>
      <c r="H244" s="4"/>
      <c r="I244" s="4"/>
      <c r="J244" s="4"/>
      <c r="K244" s="4"/>
      <c r="L244" s="4"/>
      <c r="M244" s="4"/>
      <c r="N244" s="4"/>
      <c r="O244" s="275"/>
      <c r="P244" s="275"/>
      <c r="Q244" s="275"/>
      <c r="R244" s="275"/>
      <c r="S244" s="275"/>
    </row>
    <row r="245" spans="2:19" s="276" customFormat="1" x14ac:dyDescent="0.35">
      <c r="B245" s="304"/>
      <c r="C245" s="8"/>
      <c r="D245" s="300" t="s">
        <v>732</v>
      </c>
      <c r="E245" s="275"/>
      <c r="F245" s="4"/>
      <c r="G245" s="4"/>
      <c r="H245" s="4"/>
      <c r="I245" s="4"/>
      <c r="J245" s="1064"/>
      <c r="K245" s="1064"/>
      <c r="L245" s="1064"/>
      <c r="M245" s="1064"/>
      <c r="N245" s="1064"/>
      <c r="O245" s="1064"/>
      <c r="P245" s="1064"/>
      <c r="Q245" s="1064"/>
      <c r="R245" s="1064"/>
      <c r="S245" s="275"/>
    </row>
    <row r="246" spans="2:19" s="276" customFormat="1" x14ac:dyDescent="0.35">
      <c r="B246" s="505"/>
      <c r="C246" s="8"/>
      <c r="D246" s="300" t="s">
        <v>725</v>
      </c>
      <c r="E246" s="275"/>
      <c r="F246" s="4"/>
      <c r="G246" s="4"/>
      <c r="H246" s="4"/>
      <c r="I246" s="4"/>
      <c r="J246" s="1065"/>
      <c r="K246" s="1065"/>
      <c r="L246" s="1065"/>
      <c r="M246" s="1065"/>
      <c r="N246" s="1065"/>
      <c r="O246" s="1065"/>
      <c r="P246" s="1065"/>
      <c r="Q246" s="1065"/>
      <c r="R246" s="1065"/>
      <c r="S246" s="275"/>
    </row>
    <row r="247" spans="2:19" s="276" customFormat="1" x14ac:dyDescent="0.35">
      <c r="B247" s="304"/>
      <c r="C247" s="8"/>
      <c r="D247" s="300" t="s">
        <v>443</v>
      </c>
      <c r="E247" s="275"/>
      <c r="F247" s="4"/>
      <c r="G247" s="4"/>
      <c r="H247" s="4"/>
      <c r="I247" s="4"/>
      <c r="J247" s="1065"/>
      <c r="K247" s="1065"/>
      <c r="L247" s="1065"/>
      <c r="M247" s="1065"/>
      <c r="N247" s="1065"/>
      <c r="O247" s="1065"/>
      <c r="P247" s="1065"/>
      <c r="Q247" s="1065"/>
      <c r="R247" s="1065"/>
      <c r="S247" s="275"/>
    </row>
    <row r="248" spans="2:19" s="276" customFormat="1" x14ac:dyDescent="0.35">
      <c r="B248" s="304"/>
      <c r="C248" s="8"/>
      <c r="D248" s="300" t="s">
        <v>442</v>
      </c>
      <c r="E248" s="275"/>
      <c r="F248" s="4"/>
      <c r="G248" s="4"/>
      <c r="H248" s="4"/>
      <c r="I248" s="4"/>
      <c r="J248" s="1065"/>
      <c r="K248" s="1065"/>
      <c r="L248" s="1065"/>
      <c r="M248" s="1065"/>
      <c r="N248" s="1065"/>
      <c r="O248" s="1065"/>
      <c r="P248" s="1065"/>
      <c r="Q248" s="1065"/>
      <c r="R248" s="1065"/>
      <c r="S248" s="275"/>
    </row>
    <row r="249" spans="2:19" s="276" customFormat="1" x14ac:dyDescent="0.35">
      <c r="B249" s="304"/>
      <c r="C249" s="8"/>
      <c r="D249" s="300" t="s">
        <v>441</v>
      </c>
      <c r="E249" s="275"/>
      <c r="F249" s="4"/>
      <c r="G249" s="4"/>
      <c r="H249" s="4"/>
      <c r="I249" s="4"/>
      <c r="J249" s="535"/>
      <c r="K249" s="4"/>
      <c r="L249" s="4"/>
      <c r="M249" s="4"/>
      <c r="N249" s="4"/>
      <c r="O249" s="275"/>
      <c r="P249" s="275"/>
      <c r="Q249" s="275"/>
      <c r="R249" s="275"/>
      <c r="S249" s="275"/>
    </row>
    <row r="250" spans="2:19" s="276" customFormat="1" x14ac:dyDescent="0.35">
      <c r="B250" s="275"/>
      <c r="C250" s="275"/>
      <c r="D250" s="4"/>
      <c r="E250" s="4"/>
      <c r="F250" s="4"/>
      <c r="G250" s="4"/>
      <c r="H250" s="4"/>
      <c r="I250" s="4"/>
      <c r="J250" s="4"/>
      <c r="K250" s="4"/>
      <c r="L250" s="4"/>
      <c r="M250" s="4"/>
      <c r="N250" s="4"/>
      <c r="O250" s="275"/>
      <c r="P250" s="275"/>
      <c r="Q250" s="275"/>
      <c r="R250" s="275"/>
      <c r="S250" s="275"/>
    </row>
    <row r="251" spans="2:19" s="276" customFormat="1" x14ac:dyDescent="0.35">
      <c r="B251" s="536" t="s">
        <v>440</v>
      </c>
      <c r="C251" s="536"/>
      <c r="D251" s="275"/>
      <c r="E251" s="4"/>
      <c r="F251" s="4"/>
      <c r="G251" s="4"/>
      <c r="H251" s="4"/>
      <c r="I251" s="4"/>
      <c r="J251" s="537" t="s">
        <v>727</v>
      </c>
      <c r="K251" s="275"/>
      <c r="L251" s="536"/>
      <c r="M251" s="536"/>
      <c r="N251" s="536"/>
      <c r="O251" s="275"/>
      <c r="P251" s="536" t="s">
        <v>728</v>
      </c>
      <c r="Q251" s="4"/>
      <c r="R251" s="275"/>
      <c r="S251" s="286"/>
    </row>
    <row r="252" spans="2:19" s="276" customFormat="1" x14ac:dyDescent="0.35">
      <c r="B252" s="275"/>
      <c r="C252" s="275"/>
      <c r="D252" s="4"/>
      <c r="E252" s="4"/>
      <c r="F252" s="4"/>
      <c r="G252" s="4"/>
      <c r="H252" s="4"/>
      <c r="I252" s="4"/>
      <c r="J252" s="275"/>
      <c r="K252" s="275"/>
      <c r="L252" s="539"/>
      <c r="M252" s="539"/>
      <c r="N252" s="539"/>
      <c r="O252" s="275"/>
      <c r="P252" s="4"/>
      <c r="Q252" s="4"/>
      <c r="R252" s="275"/>
      <c r="S252" s="286"/>
    </row>
    <row r="253" spans="2:19" s="276" customFormat="1" x14ac:dyDescent="0.35">
      <c r="B253" s="278"/>
      <c r="C253" s="8"/>
      <c r="D253" s="300" t="s">
        <v>437</v>
      </c>
      <c r="E253" s="275"/>
      <c r="F253" s="4"/>
      <c r="G253" s="4"/>
      <c r="H253" s="4"/>
      <c r="I253" s="4"/>
      <c r="J253" s="1055"/>
      <c r="K253" s="1056"/>
      <c r="L253" s="1056"/>
      <c r="M253" s="1056"/>
      <c r="N253" s="1057"/>
      <c r="O253" s="275"/>
      <c r="P253" s="1055"/>
      <c r="Q253" s="1056"/>
      <c r="R253" s="1057"/>
      <c r="S253" s="286"/>
    </row>
    <row r="254" spans="2:19" s="276" customFormat="1" x14ac:dyDescent="0.35">
      <c r="B254" s="278"/>
      <c r="C254" s="8"/>
      <c r="D254" s="300" t="s">
        <v>436</v>
      </c>
      <c r="E254" s="275"/>
      <c r="F254" s="4"/>
      <c r="G254" s="4"/>
      <c r="H254" s="4"/>
      <c r="I254" s="4"/>
      <c r="J254" s="1055"/>
      <c r="K254" s="1056"/>
      <c r="L254" s="1056"/>
      <c r="M254" s="1056"/>
      <c r="N254" s="1057"/>
      <c r="O254" s="275"/>
      <c r="P254" s="1055"/>
      <c r="Q254" s="1056"/>
      <c r="R254" s="1057"/>
      <c r="S254" s="286"/>
    </row>
    <row r="255" spans="2:19" s="276" customFormat="1" x14ac:dyDescent="0.35">
      <c r="B255" s="278"/>
      <c r="C255" s="8"/>
      <c r="D255" s="300" t="s">
        <v>435</v>
      </c>
      <c r="E255" s="275"/>
      <c r="F255" s="4"/>
      <c r="G255" s="4"/>
      <c r="H255" s="4"/>
      <c r="I255" s="4"/>
      <c r="J255" s="1055"/>
      <c r="K255" s="1056"/>
      <c r="L255" s="1056"/>
      <c r="M255" s="1056"/>
      <c r="N255" s="1057"/>
      <c r="O255" s="275"/>
      <c r="P255" s="1055"/>
      <c r="Q255" s="1056"/>
      <c r="R255" s="1057"/>
      <c r="S255" s="286"/>
    </row>
    <row r="256" spans="2:19" s="276" customFormat="1" x14ac:dyDescent="0.35">
      <c r="B256" s="278"/>
      <c r="C256" s="8"/>
      <c r="D256" s="300" t="s">
        <v>434</v>
      </c>
      <c r="E256" s="275"/>
      <c r="F256" s="4"/>
      <c r="G256" s="4"/>
      <c r="H256" s="4"/>
      <c r="I256" s="4"/>
      <c r="J256" s="1055"/>
      <c r="K256" s="1056"/>
      <c r="L256" s="1056"/>
      <c r="M256" s="1056"/>
      <c r="N256" s="1057"/>
      <c r="O256" s="275"/>
      <c r="P256" s="1055"/>
      <c r="Q256" s="1056"/>
      <c r="R256" s="1057"/>
      <c r="S256" s="286"/>
    </row>
    <row r="257" spans="2:19" s="276" customFormat="1" x14ac:dyDescent="0.35">
      <c r="B257" s="278"/>
      <c r="C257" s="8"/>
      <c r="D257" s="300" t="s">
        <v>433</v>
      </c>
      <c r="E257" s="275"/>
      <c r="F257" s="4"/>
      <c r="G257" s="4"/>
      <c r="H257" s="4"/>
      <c r="I257" s="4"/>
      <c r="J257" s="1055"/>
      <c r="K257" s="1056"/>
      <c r="L257" s="1056"/>
      <c r="M257" s="1056"/>
      <c r="N257" s="1057"/>
      <c r="O257" s="275"/>
      <c r="P257" s="1055"/>
      <c r="Q257" s="1056"/>
      <c r="R257" s="1057"/>
      <c r="S257" s="286"/>
    </row>
    <row r="258" spans="2:19" s="276" customFormat="1" x14ac:dyDescent="0.35">
      <c r="B258" s="278"/>
      <c r="C258" s="8"/>
      <c r="D258" s="300" t="s">
        <v>432</v>
      </c>
      <c r="E258" s="275"/>
      <c r="F258" s="4"/>
      <c r="G258" s="4"/>
      <c r="H258" s="4"/>
      <c r="I258" s="4"/>
      <c r="J258" s="1055"/>
      <c r="K258" s="1056"/>
      <c r="L258" s="1056"/>
      <c r="M258" s="1056"/>
      <c r="N258" s="1057"/>
      <c r="O258" s="275"/>
      <c r="P258" s="1055"/>
      <c r="Q258" s="1056"/>
      <c r="R258" s="1057"/>
      <c r="S258" s="286"/>
    </row>
    <row r="259" spans="2:19" s="276" customFormat="1" x14ac:dyDescent="0.35">
      <c r="B259" s="278"/>
      <c r="C259" s="8"/>
      <c r="D259" s="300" t="s">
        <v>431</v>
      </c>
      <c r="E259" s="275"/>
      <c r="F259" s="4"/>
      <c r="G259" s="4"/>
      <c r="H259" s="4"/>
      <c r="I259" s="4"/>
      <c r="J259" s="1055"/>
      <c r="K259" s="1056"/>
      <c r="L259" s="1056"/>
      <c r="M259" s="1056"/>
      <c r="N259" s="1057"/>
      <c r="O259" s="275"/>
      <c r="P259" s="1055"/>
      <c r="Q259" s="1056"/>
      <c r="R259" s="1057"/>
      <c r="S259" s="275"/>
    </row>
    <row r="260" spans="2:19" s="276" customFormat="1" ht="15" customHeight="1" x14ac:dyDescent="0.35">
      <c r="B260" s="278"/>
      <c r="C260" s="8"/>
      <c r="D260" s="300" t="s">
        <v>430</v>
      </c>
      <c r="E260" s="275"/>
      <c r="F260" s="4"/>
      <c r="G260" s="4"/>
      <c r="H260" s="4"/>
      <c r="I260" s="4"/>
      <c r="J260" s="1055"/>
      <c r="K260" s="1056"/>
      <c r="L260" s="1056"/>
      <c r="M260" s="1056"/>
      <c r="N260" s="1057"/>
      <c r="O260" s="275"/>
      <c r="P260" s="1055"/>
      <c r="Q260" s="1056"/>
      <c r="R260" s="1057"/>
      <c r="S260" s="285"/>
    </row>
    <row r="261" spans="2:19" s="276" customFormat="1" ht="15" customHeight="1" x14ac:dyDescent="0.35">
      <c r="B261" s="520"/>
      <c r="C261" s="520"/>
      <c r="D261" s="4"/>
      <c r="E261" s="4"/>
      <c r="F261" s="4"/>
      <c r="G261" s="4"/>
      <c r="H261" s="4"/>
      <c r="I261" s="4"/>
      <c r="J261" s="4"/>
      <c r="K261" s="4"/>
      <c r="L261" s="4"/>
      <c r="M261" s="4"/>
      <c r="N261" s="4"/>
      <c r="O261" s="275"/>
      <c r="P261" s="275"/>
      <c r="Q261" s="275"/>
      <c r="R261" s="275"/>
      <c r="S261" s="284"/>
    </row>
    <row r="262" spans="2:19" s="276" customFormat="1" x14ac:dyDescent="0.35">
      <c r="B262" s="520" t="s">
        <v>729</v>
      </c>
      <c r="C262" s="520"/>
      <c r="D262" s="4"/>
      <c r="E262" s="4"/>
      <c r="F262" s="4"/>
      <c r="G262" s="4"/>
      <c r="H262" s="4"/>
      <c r="I262" s="4"/>
      <c r="J262" s="4"/>
      <c r="K262" s="4"/>
      <c r="L262" s="4"/>
      <c r="M262" s="4"/>
      <c r="N262" s="4"/>
      <c r="O262" s="275"/>
      <c r="P262" s="275"/>
      <c r="Q262" s="275"/>
      <c r="R262" s="275"/>
      <c r="S262" s="279"/>
    </row>
    <row r="263" spans="2:19" s="276" customFormat="1" ht="37.5" customHeight="1" x14ac:dyDescent="0.35">
      <c r="B263" s="1058" t="s">
        <v>991</v>
      </c>
      <c r="C263" s="1058"/>
      <c r="D263" s="1058"/>
      <c r="E263" s="1058"/>
      <c r="F263" s="1058"/>
      <c r="G263" s="1058"/>
      <c r="H263" s="1058"/>
      <c r="I263" s="1058"/>
      <c r="J263" s="1058"/>
      <c r="K263" s="1058"/>
      <c r="L263" s="1058"/>
      <c r="M263" s="1058"/>
      <c r="N263" s="1058"/>
      <c r="O263" s="1058"/>
      <c r="P263" s="1058"/>
      <c r="Q263" s="1058"/>
      <c r="R263" s="1058"/>
      <c r="S263" s="279"/>
    </row>
    <row r="264" spans="2:19" s="276" customFormat="1" ht="80.150000000000006" customHeight="1" x14ac:dyDescent="0.35">
      <c r="B264" s="1059"/>
      <c r="C264" s="1060"/>
      <c r="D264" s="1060"/>
      <c r="E264" s="1060"/>
      <c r="F264" s="1060"/>
      <c r="G264" s="1060"/>
      <c r="H264" s="1060"/>
      <c r="I264" s="1060"/>
      <c r="J264" s="1060"/>
      <c r="K264" s="1060"/>
      <c r="L264" s="1060"/>
      <c r="M264" s="1060"/>
      <c r="N264" s="1060"/>
      <c r="O264" s="1060"/>
      <c r="P264" s="1060"/>
      <c r="Q264" s="1060"/>
      <c r="R264" s="1061"/>
      <c r="S264" s="275"/>
    </row>
    <row r="265" spans="2:19" s="276" customFormat="1" x14ac:dyDescent="0.35">
      <c r="B265" s="540" t="s">
        <v>257</v>
      </c>
      <c r="C265" s="540"/>
      <c r="D265" s="541"/>
      <c r="E265" s="542">
        <f>1500-LEN(B264)</f>
        <v>1500</v>
      </c>
      <c r="F265" s="541"/>
      <c r="G265" s="541"/>
      <c r="H265" s="541"/>
      <c r="I265" s="541"/>
      <c r="J265" s="541"/>
      <c r="K265" s="541"/>
      <c r="L265" s="543"/>
      <c r="M265" s="541"/>
      <c r="N265" s="544"/>
      <c r="O265" s="544"/>
      <c r="P265" s="544"/>
      <c r="Q265" s="544"/>
      <c r="R265" s="544"/>
      <c r="S265" s="279"/>
    </row>
    <row r="266" spans="2:19" s="276" customFormat="1" ht="15" customHeight="1" x14ac:dyDescent="0.35">
      <c r="B266" s="535"/>
      <c r="C266" s="535"/>
      <c r="D266" s="284"/>
      <c r="E266" s="545"/>
      <c r="F266" s="284"/>
      <c r="G266" s="284"/>
      <c r="H266" s="284"/>
      <c r="I266" s="284"/>
      <c r="J266" s="284"/>
      <c r="K266" s="284"/>
      <c r="L266" s="532"/>
      <c r="M266" s="284"/>
      <c r="N266" s="279"/>
      <c r="O266" s="279"/>
      <c r="P266" s="279"/>
      <c r="Q266" s="279"/>
      <c r="R266" s="279"/>
      <c r="S266" s="275"/>
    </row>
    <row r="267" spans="2:19" s="276" customFormat="1" x14ac:dyDescent="0.35">
      <c r="B267" s="546" t="s">
        <v>730</v>
      </c>
      <c r="C267" s="535"/>
      <c r="D267" s="284"/>
      <c r="E267" s="545"/>
      <c r="F267" s="284"/>
      <c r="G267" s="284"/>
      <c r="H267" s="284"/>
      <c r="I267" s="284"/>
      <c r="J267" s="284"/>
      <c r="K267" s="284"/>
      <c r="L267" s="532"/>
      <c r="M267" s="284"/>
      <c r="N267" s="279"/>
      <c r="O267" s="279"/>
      <c r="P267" s="279"/>
      <c r="Q267" s="279"/>
      <c r="R267" s="279"/>
      <c r="S267" s="275"/>
    </row>
    <row r="268" spans="2:19" s="276" customFormat="1" ht="24" customHeight="1" x14ac:dyDescent="0.35">
      <c r="B268" s="1058" t="s">
        <v>731</v>
      </c>
      <c r="C268" s="1058"/>
      <c r="D268" s="1058"/>
      <c r="E268" s="1058"/>
      <c r="F268" s="1058"/>
      <c r="G268" s="1058"/>
      <c r="H268" s="1058"/>
      <c r="I268" s="1058"/>
      <c r="J268" s="1058"/>
      <c r="K268" s="1058"/>
      <c r="L268" s="1058"/>
      <c r="M268" s="1058"/>
      <c r="N268" s="1058"/>
      <c r="O268" s="1058"/>
      <c r="P268" s="1058"/>
      <c r="Q268" s="1058"/>
      <c r="R268" s="1058"/>
      <c r="S268" s="275"/>
    </row>
    <row r="269" spans="2:19" s="276" customFormat="1" ht="80.150000000000006" customHeight="1" x14ac:dyDescent="0.35">
      <c r="B269" s="1059"/>
      <c r="C269" s="1060"/>
      <c r="D269" s="1060"/>
      <c r="E269" s="1060"/>
      <c r="F269" s="1060"/>
      <c r="G269" s="1060"/>
      <c r="H269" s="1060"/>
      <c r="I269" s="1060"/>
      <c r="J269" s="1060"/>
      <c r="K269" s="1060"/>
      <c r="L269" s="1060"/>
      <c r="M269" s="1060"/>
      <c r="N269" s="1060"/>
      <c r="O269" s="1060"/>
      <c r="P269" s="1060"/>
      <c r="Q269" s="1060"/>
      <c r="R269" s="1061"/>
      <c r="S269" s="275"/>
    </row>
    <row r="270" spans="2:19" s="276" customFormat="1" ht="16" thickBot="1" x14ac:dyDescent="0.4">
      <c r="B270" s="547" t="s">
        <v>257</v>
      </c>
      <c r="C270" s="547"/>
      <c r="D270" s="548"/>
      <c r="E270" s="549">
        <f>1500-LEN(B269)</f>
        <v>1500</v>
      </c>
      <c r="F270" s="548"/>
      <c r="G270" s="548"/>
      <c r="H270" s="548"/>
      <c r="I270" s="548"/>
      <c r="J270" s="548"/>
      <c r="K270" s="548"/>
      <c r="L270" s="550"/>
      <c r="M270" s="548"/>
      <c r="N270" s="551"/>
      <c r="O270" s="551"/>
      <c r="P270" s="551"/>
      <c r="Q270" s="551"/>
      <c r="R270" s="551"/>
      <c r="S270" s="275"/>
    </row>
    <row r="271" spans="2:19" s="276" customFormat="1" x14ac:dyDescent="0.35">
      <c r="B271" s="535"/>
      <c r="C271" s="535"/>
      <c r="D271" s="284"/>
      <c r="E271" s="545"/>
      <c r="F271" s="284"/>
      <c r="G271" s="284"/>
      <c r="H271" s="284"/>
      <c r="I271" s="284"/>
      <c r="J271" s="284"/>
      <c r="K271" s="284"/>
      <c r="L271" s="532"/>
      <c r="M271" s="284"/>
      <c r="N271" s="279"/>
      <c r="O271" s="279"/>
      <c r="P271" s="279"/>
      <c r="Q271" s="279"/>
      <c r="R271" s="279"/>
      <c r="S271" s="275"/>
    </row>
    <row r="272" spans="2:19" s="276" customFormat="1" ht="18" x14ac:dyDescent="0.4">
      <c r="B272" s="519" t="s">
        <v>463</v>
      </c>
      <c r="C272" s="519"/>
      <c r="D272" s="520"/>
      <c r="E272" s="520"/>
      <c r="F272" s="520"/>
      <c r="G272" s="520"/>
      <c r="H272" s="520"/>
      <c r="I272" s="520"/>
      <c r="J272" s="520"/>
      <c r="K272" s="520"/>
      <c r="L272" s="521"/>
      <c r="M272" s="520"/>
      <c r="N272" s="166"/>
      <c r="O272" s="275"/>
      <c r="P272" s="166"/>
      <c r="Q272" s="275"/>
      <c r="R272" s="275"/>
      <c r="S272" s="275"/>
    </row>
    <row r="273" spans="2:19" s="276" customFormat="1" ht="16" thickBot="1" x14ac:dyDescent="0.4">
      <c r="B273" s="522" t="s">
        <v>462</v>
      </c>
      <c r="C273" s="522"/>
      <c r="D273" s="523"/>
      <c r="E273" s="523"/>
      <c r="F273" s="523"/>
      <c r="G273" s="523"/>
      <c r="H273" s="523"/>
      <c r="I273" s="523"/>
      <c r="J273" s="523"/>
      <c r="K273" s="523"/>
      <c r="L273" s="524"/>
      <c r="M273" s="523"/>
      <c r="N273" s="525"/>
      <c r="O273" s="275"/>
      <c r="P273" s="525"/>
      <c r="Q273" s="525"/>
      <c r="R273" s="525"/>
      <c r="S273" s="279"/>
    </row>
    <row r="274" spans="2:19" s="276" customFormat="1" x14ac:dyDescent="0.35">
      <c r="B274" s="526"/>
      <c r="C274" s="526"/>
      <c r="D274" s="526"/>
      <c r="E274" s="527"/>
      <c r="F274" s="726" t="s">
        <v>886</v>
      </c>
      <c r="G274" s="282"/>
      <c r="H274" s="528"/>
      <c r="I274" s="528"/>
      <c r="J274" s="526"/>
      <c r="K274" s="526"/>
      <c r="L274" s="529" t="s">
        <v>238</v>
      </c>
      <c r="M274" s="526"/>
      <c r="N274" s="1062" t="s">
        <v>255</v>
      </c>
      <c r="O274" s="1062"/>
      <c r="P274" s="1062"/>
      <c r="Q274" s="530"/>
      <c r="R274" s="530"/>
      <c r="S274" s="275"/>
    </row>
    <row r="275" spans="2:19" s="276" customFormat="1" x14ac:dyDescent="0.35">
      <c r="B275" s="531" t="s">
        <v>468</v>
      </c>
      <c r="C275" s="532"/>
      <c r="D275" s="533">
        <f>D209+1</f>
        <v>5</v>
      </c>
      <c r="E275" s="1074"/>
      <c r="F275" s="1075"/>
      <c r="G275" s="1076"/>
      <c r="H275" s="4"/>
      <c r="I275" s="4"/>
      <c r="J275" s="8" t="s">
        <v>232</v>
      </c>
      <c r="K275" s="8"/>
      <c r="L275" s="283"/>
      <c r="M275" s="4"/>
      <c r="N275" s="1070"/>
      <c r="O275" s="1071"/>
      <c r="P275" s="1071"/>
      <c r="Q275" s="1071"/>
      <c r="R275" s="1072"/>
      <c r="S275" s="275"/>
    </row>
    <row r="276" spans="2:19" s="276" customFormat="1" x14ac:dyDescent="0.35">
      <c r="B276" s="8" t="s">
        <v>231</v>
      </c>
      <c r="C276" s="8"/>
      <c r="D276" s="1077"/>
      <c r="E276" s="1077"/>
      <c r="F276" s="1077"/>
      <c r="G276" s="1077"/>
      <c r="H276" s="4"/>
      <c r="I276" s="4"/>
      <c r="J276" s="8" t="s">
        <v>241</v>
      </c>
      <c r="K276" s="8"/>
      <c r="L276" s="283"/>
      <c r="M276" s="4"/>
      <c r="N276" s="1070"/>
      <c r="O276" s="1071"/>
      <c r="P276" s="1071"/>
      <c r="Q276" s="1071"/>
      <c r="R276" s="1072"/>
      <c r="S276" s="275"/>
    </row>
    <row r="277" spans="2:19" s="276" customFormat="1" x14ac:dyDescent="0.35">
      <c r="B277" s="8" t="s">
        <v>227</v>
      </c>
      <c r="C277" s="8"/>
      <c r="D277" s="1069"/>
      <c r="E277" s="1069"/>
      <c r="F277" s="1069"/>
      <c r="G277" s="1069"/>
      <c r="H277" s="4"/>
      <c r="I277" s="4"/>
      <c r="J277" s="8" t="s">
        <v>239</v>
      </c>
      <c r="K277" s="8"/>
      <c r="L277" s="283"/>
      <c r="M277" s="4"/>
      <c r="N277" s="1070"/>
      <c r="O277" s="1071"/>
      <c r="P277" s="1071"/>
      <c r="Q277" s="1071"/>
      <c r="R277" s="1072"/>
      <c r="S277" s="275"/>
    </row>
    <row r="278" spans="2:19" s="276" customFormat="1" x14ac:dyDescent="0.35">
      <c r="B278" s="8" t="s">
        <v>461</v>
      </c>
      <c r="C278" s="8"/>
      <c r="D278" s="1069"/>
      <c r="E278" s="1069"/>
      <c r="F278" s="1069"/>
      <c r="G278" s="1069"/>
      <c r="H278" s="4"/>
      <c r="I278" s="4"/>
      <c r="J278" s="8" t="s">
        <v>244</v>
      </c>
      <c r="K278" s="8"/>
      <c r="L278" s="283"/>
      <c r="M278" s="4"/>
      <c r="N278" s="1070"/>
      <c r="O278" s="1071"/>
      <c r="P278" s="1071"/>
      <c r="Q278" s="1071"/>
      <c r="R278" s="1072"/>
      <c r="S278" s="275"/>
    </row>
    <row r="279" spans="2:19" s="276" customFormat="1" x14ac:dyDescent="0.35">
      <c r="B279" s="8" t="s">
        <v>254</v>
      </c>
      <c r="C279" s="8"/>
      <c r="D279" s="1073"/>
      <c r="E279" s="1073"/>
      <c r="F279" s="1073"/>
      <c r="G279" s="1073"/>
      <c r="H279" s="4"/>
      <c r="I279" s="4"/>
      <c r="J279" s="8" t="s">
        <v>240</v>
      </c>
      <c r="K279" s="8"/>
      <c r="L279" s="283"/>
      <c r="M279" s="4"/>
      <c r="N279" s="1070"/>
      <c r="O279" s="1071"/>
      <c r="P279" s="1071"/>
      <c r="Q279" s="1071"/>
      <c r="R279" s="1072"/>
      <c r="S279" s="275"/>
    </row>
    <row r="280" spans="2:19" s="276" customFormat="1" x14ac:dyDescent="0.35">
      <c r="B280" s="8" t="s">
        <v>48</v>
      </c>
      <c r="C280" s="8"/>
      <c r="D280" s="1069"/>
      <c r="E280" s="1069"/>
      <c r="F280" s="1069"/>
      <c r="G280" s="1069"/>
      <c r="H280" s="4"/>
      <c r="I280" s="4"/>
      <c r="J280" s="4"/>
      <c r="K280" s="4"/>
      <c r="L280" s="8"/>
      <c r="M280" s="4"/>
      <c r="N280" s="299"/>
      <c r="O280" s="275"/>
      <c r="P280" s="299"/>
      <c r="Q280" s="275"/>
      <c r="R280" s="275"/>
      <c r="S280" s="275"/>
    </row>
    <row r="281" spans="2:19" s="276" customFormat="1" x14ac:dyDescent="0.35">
      <c r="B281" s="8" t="s">
        <v>283</v>
      </c>
      <c r="C281" s="4"/>
      <c r="D281" s="1069"/>
      <c r="E281" s="1069"/>
      <c r="F281" s="1069"/>
      <c r="G281" s="1069"/>
      <c r="H281" s="4"/>
      <c r="I281" s="4"/>
      <c r="J281" s="275"/>
      <c r="K281" s="275"/>
      <c r="L281" s="275"/>
      <c r="M281" s="275"/>
      <c r="N281" s="275"/>
      <c r="O281" s="275"/>
      <c r="P281" s="275"/>
      <c r="Q281" s="275"/>
      <c r="R281" s="275"/>
      <c r="S281" s="275"/>
    </row>
    <row r="282" spans="2:19" s="276" customFormat="1" x14ac:dyDescent="0.35">
      <c r="B282" s="8" t="s">
        <v>236</v>
      </c>
      <c r="C282" s="8"/>
      <c r="D282" s="280"/>
      <c r="E282" s="534" t="s">
        <v>234</v>
      </c>
      <c r="F282" s="4"/>
      <c r="G282" s="4"/>
      <c r="H282" s="4"/>
      <c r="I282" s="4"/>
      <c r="J282" s="8" t="s">
        <v>243</v>
      </c>
      <c r="K282" s="4"/>
      <c r="L282" s="282"/>
      <c r="M282" s="4"/>
      <c r="N282"/>
      <c r="O282"/>
      <c r="P282"/>
      <c r="Q282"/>
      <c r="R282" s="275"/>
      <c r="S282" s="275"/>
    </row>
    <row r="283" spans="2:19" s="276" customFormat="1" x14ac:dyDescent="0.35">
      <c r="B283" s="8" t="s">
        <v>237</v>
      </c>
      <c r="C283" s="8"/>
      <c r="D283" s="280"/>
      <c r="E283" s="534" t="s">
        <v>235</v>
      </c>
      <c r="F283" s="4"/>
      <c r="G283" s="4"/>
      <c r="H283" s="4"/>
      <c r="I283" s="4"/>
      <c r="J283" s="8" t="s">
        <v>233</v>
      </c>
      <c r="K283" s="4"/>
      <c r="L283" s="281"/>
      <c r="M283" s="4"/>
      <c r="N283" s="299"/>
      <c r="O283" s="275"/>
      <c r="P283" s="299"/>
      <c r="Q283" s="275"/>
      <c r="R283" s="275"/>
      <c r="S283" s="275"/>
    </row>
    <row r="284" spans="2:19" s="276" customFormat="1" x14ac:dyDescent="0.35">
      <c r="B284" s="275"/>
      <c r="C284" s="275"/>
      <c r="D284" s="275"/>
      <c r="E284" s="275"/>
      <c r="F284" s="275"/>
      <c r="G284" s="275"/>
      <c r="H284" s="275"/>
      <c r="I284" s="275"/>
      <c r="J284" s="8" t="s">
        <v>183</v>
      </c>
      <c r="K284" s="4"/>
      <c r="L284" s="1066"/>
      <c r="M284" s="1067"/>
      <c r="N284" s="1067"/>
      <c r="O284" s="1067"/>
      <c r="P284" s="1068"/>
      <c r="Q284" s="275"/>
      <c r="R284" s="275"/>
      <c r="S284" s="275"/>
    </row>
    <row r="285" spans="2:19" s="276" customFormat="1" x14ac:dyDescent="0.35">
      <c r="B285" s="520" t="s">
        <v>460</v>
      </c>
      <c r="C285" s="520"/>
      <c r="G285" s="4"/>
      <c r="H285" s="4"/>
      <c r="I285" s="4"/>
      <c r="J285" s="4"/>
      <c r="K285" s="4"/>
      <c r="L285" s="4"/>
      <c r="M285" s="4"/>
      <c r="N285" s="4"/>
      <c r="O285" s="275"/>
      <c r="P285" s="275"/>
      <c r="Q285" s="275"/>
      <c r="R285" s="275"/>
      <c r="S285" s="275"/>
    </row>
    <row r="286" spans="2:19" s="276" customFormat="1" x14ac:dyDescent="0.35">
      <c r="B286" s="535" t="s">
        <v>990</v>
      </c>
      <c r="C286" s="535"/>
      <c r="D286" s="4"/>
      <c r="E286" s="4"/>
      <c r="F286" s="4"/>
      <c r="G286" s="4"/>
      <c r="H286" s="4"/>
      <c r="I286" s="4"/>
      <c r="J286" s="275"/>
      <c r="K286" s="4"/>
      <c r="L286" s="4"/>
      <c r="M286" s="4"/>
      <c r="N286" s="4"/>
      <c r="O286" s="275"/>
      <c r="P286" s="275"/>
      <c r="Q286" s="275"/>
      <c r="R286" s="275"/>
      <c r="S286" s="275"/>
    </row>
    <row r="287" spans="2:19" s="276" customFormat="1" x14ac:dyDescent="0.35">
      <c r="B287" s="535"/>
      <c r="C287" s="535"/>
      <c r="D287" s="4"/>
      <c r="E287" s="4"/>
      <c r="F287" s="4"/>
      <c r="G287" s="4"/>
      <c r="H287" s="4"/>
      <c r="I287" s="4"/>
      <c r="J287" s="275"/>
      <c r="K287" s="4"/>
      <c r="L287" s="4"/>
      <c r="M287" s="4"/>
      <c r="N287" s="4"/>
      <c r="O287" s="275"/>
      <c r="P287" s="275"/>
      <c r="Q287" s="275"/>
      <c r="R287" s="275"/>
      <c r="S287" s="275"/>
    </row>
    <row r="288" spans="2:19" s="276" customFormat="1" x14ac:dyDescent="0.35">
      <c r="B288" s="285" t="s">
        <v>464</v>
      </c>
      <c r="C288" s="285"/>
      <c r="D288" s="4"/>
      <c r="E288" s="4"/>
      <c r="F288" s="4"/>
      <c r="G288" s="536" t="s">
        <v>439</v>
      </c>
      <c r="H288" s="4"/>
      <c r="I288" s="4"/>
      <c r="J288" s="4"/>
      <c r="K288" s="4"/>
      <c r="L288" s="275"/>
      <c r="M288" s="275"/>
      <c r="N288" s="537" t="s">
        <v>438</v>
      </c>
      <c r="O288" s="275"/>
      <c r="P288" s="275"/>
      <c r="Q288" s="275"/>
      <c r="R288" s="275"/>
      <c r="S288" s="286"/>
    </row>
    <row r="289" spans="2:19" s="276" customFormat="1" x14ac:dyDescent="0.35">
      <c r="B289" s="292"/>
      <c r="C289" s="538"/>
      <c r="D289" s="300" t="s">
        <v>459</v>
      </c>
      <c r="E289" s="275"/>
      <c r="F289" s="4"/>
      <c r="G289" s="1055"/>
      <c r="H289" s="1056"/>
      <c r="I289" s="1056"/>
      <c r="J289" s="1056"/>
      <c r="K289" s="1056"/>
      <c r="L289" s="1057"/>
      <c r="M289" s="275"/>
      <c r="N289" s="1055"/>
      <c r="O289" s="1056"/>
      <c r="P289" s="1056"/>
      <c r="Q289" s="1056"/>
      <c r="R289" s="1057"/>
      <c r="S289" s="286"/>
    </row>
    <row r="290" spans="2:19" s="276" customFormat="1" x14ac:dyDescent="0.35">
      <c r="B290" s="292"/>
      <c r="C290" s="538"/>
      <c r="D290" s="300" t="s">
        <v>458</v>
      </c>
      <c r="E290" s="275"/>
      <c r="F290" s="4"/>
      <c r="G290" s="1055"/>
      <c r="H290" s="1056"/>
      <c r="I290" s="1056"/>
      <c r="J290" s="1056"/>
      <c r="K290" s="1056"/>
      <c r="L290" s="1057"/>
      <c r="M290" s="275"/>
      <c r="N290" s="1055"/>
      <c r="O290" s="1056"/>
      <c r="P290" s="1056"/>
      <c r="Q290" s="1056"/>
      <c r="R290" s="1057"/>
      <c r="S290" s="286"/>
    </row>
    <row r="291" spans="2:19" s="276" customFormat="1" x14ac:dyDescent="0.35">
      <c r="B291" s="292"/>
      <c r="C291" s="538"/>
      <c r="D291" s="300" t="s">
        <v>457</v>
      </c>
      <c r="E291" s="275"/>
      <c r="F291" s="4"/>
      <c r="G291" s="1055"/>
      <c r="H291" s="1056"/>
      <c r="I291" s="1056"/>
      <c r="J291" s="1056"/>
      <c r="K291" s="1056"/>
      <c r="L291" s="1057"/>
      <c r="M291" s="275"/>
      <c r="N291" s="1055"/>
      <c r="O291" s="1056"/>
      <c r="P291" s="1056"/>
      <c r="Q291" s="1056"/>
      <c r="R291" s="1057"/>
      <c r="S291" s="286"/>
    </row>
    <row r="292" spans="2:19" s="276" customFormat="1" x14ac:dyDescent="0.35">
      <c r="B292" s="292"/>
      <c r="C292" s="538"/>
      <c r="D292" s="300" t="s">
        <v>456</v>
      </c>
      <c r="E292" s="275"/>
      <c r="F292" s="4"/>
      <c r="G292" s="1055"/>
      <c r="H292" s="1056"/>
      <c r="I292" s="1056"/>
      <c r="J292" s="1056"/>
      <c r="K292" s="1056"/>
      <c r="L292" s="1057"/>
      <c r="M292" s="275"/>
      <c r="N292" s="1055"/>
      <c r="O292" s="1056"/>
      <c r="P292" s="1056"/>
      <c r="Q292" s="1056"/>
      <c r="R292" s="1057"/>
      <c r="S292" s="286"/>
    </row>
    <row r="293" spans="2:19" s="276" customFormat="1" x14ac:dyDescent="0.35">
      <c r="B293" s="292"/>
      <c r="C293" s="538"/>
      <c r="D293" s="300" t="s">
        <v>455</v>
      </c>
      <c r="E293" s="275"/>
      <c r="F293" s="4"/>
      <c r="G293" s="1055"/>
      <c r="H293" s="1056"/>
      <c r="I293" s="1056"/>
      <c r="J293" s="1056"/>
      <c r="K293" s="1056"/>
      <c r="L293" s="1057"/>
      <c r="M293" s="275"/>
      <c r="N293" s="1055"/>
      <c r="O293" s="1056"/>
      <c r="P293" s="1056"/>
      <c r="Q293" s="1056"/>
      <c r="R293" s="1057"/>
      <c r="S293" s="286"/>
    </row>
    <row r="294" spans="2:19" s="276" customFormat="1" x14ac:dyDescent="0.35">
      <c r="B294" s="292"/>
      <c r="C294" s="538"/>
      <c r="D294" s="300" t="s">
        <v>454</v>
      </c>
      <c r="E294" s="275"/>
      <c r="F294" s="4"/>
      <c r="G294" s="1055"/>
      <c r="H294" s="1056"/>
      <c r="I294" s="1056"/>
      <c r="J294" s="1056"/>
      <c r="K294" s="1056"/>
      <c r="L294" s="1057"/>
      <c r="M294" s="275"/>
      <c r="N294" s="1055"/>
      <c r="O294" s="1056"/>
      <c r="P294" s="1056"/>
      <c r="Q294" s="1056"/>
      <c r="R294" s="1057"/>
      <c r="S294" s="286"/>
    </row>
    <row r="295" spans="2:19" s="276" customFormat="1" x14ac:dyDescent="0.35">
      <c r="B295" s="292"/>
      <c r="C295" s="538"/>
      <c r="D295" s="300" t="s">
        <v>453</v>
      </c>
      <c r="E295" s="275"/>
      <c r="F295" s="4"/>
      <c r="G295" s="1055"/>
      <c r="H295" s="1056"/>
      <c r="I295" s="1056"/>
      <c r="J295" s="1056"/>
      <c r="K295" s="1056"/>
      <c r="L295" s="1057"/>
      <c r="M295" s="275"/>
      <c r="N295" s="1055"/>
      <c r="O295" s="1056"/>
      <c r="P295" s="1056"/>
      <c r="Q295" s="1056"/>
      <c r="R295" s="1057"/>
      <c r="S295" s="286"/>
    </row>
    <row r="296" spans="2:19" s="276" customFormat="1" x14ac:dyDescent="0.35">
      <c r="B296" s="292"/>
      <c r="C296" s="538"/>
      <c r="D296" s="300" t="s">
        <v>452</v>
      </c>
      <c r="E296" s="275"/>
      <c r="F296" s="4"/>
      <c r="G296" s="1055"/>
      <c r="H296" s="1056"/>
      <c r="I296" s="1056"/>
      <c r="J296" s="1056"/>
      <c r="K296" s="1056"/>
      <c r="L296" s="1057"/>
      <c r="M296" s="275"/>
      <c r="N296" s="1055"/>
      <c r="O296" s="1056"/>
      <c r="P296" s="1056"/>
      <c r="Q296" s="1056"/>
      <c r="R296" s="1057"/>
      <c r="S296" s="286"/>
    </row>
    <row r="297" spans="2:19" s="276" customFormat="1" x14ac:dyDescent="0.35">
      <c r="B297" s="292"/>
      <c r="C297" s="538"/>
      <c r="D297" s="300" t="s">
        <v>451</v>
      </c>
      <c r="E297" s="275"/>
      <c r="F297" s="4"/>
      <c r="G297" s="1055"/>
      <c r="H297" s="1056"/>
      <c r="I297" s="1056"/>
      <c r="J297" s="1056"/>
      <c r="K297" s="1056"/>
      <c r="L297" s="1057"/>
      <c r="M297" s="275"/>
      <c r="N297" s="1055"/>
      <c r="O297" s="1056"/>
      <c r="P297" s="1056"/>
      <c r="Q297" s="1056"/>
      <c r="R297" s="1057"/>
      <c r="S297" s="286"/>
    </row>
    <row r="298" spans="2:19" s="276" customFormat="1" x14ac:dyDescent="0.35">
      <c r="B298" s="292"/>
      <c r="C298" s="538"/>
      <c r="D298" s="300" t="s">
        <v>450</v>
      </c>
      <c r="E298" s="275"/>
      <c r="F298" s="4"/>
      <c r="G298" s="1055"/>
      <c r="H298" s="1056"/>
      <c r="I298" s="1056"/>
      <c r="J298" s="1056"/>
      <c r="K298" s="1056"/>
      <c r="L298" s="1057"/>
      <c r="M298" s="275"/>
      <c r="N298" s="1055"/>
      <c r="O298" s="1056"/>
      <c r="P298" s="1056"/>
      <c r="Q298" s="1056"/>
      <c r="R298" s="1057"/>
      <c r="S298" s="286"/>
    </row>
    <row r="299" spans="2:19" s="276" customFormat="1" x14ac:dyDescent="0.35">
      <c r="B299" s="292"/>
      <c r="C299" s="538"/>
      <c r="D299" s="300" t="s">
        <v>449</v>
      </c>
      <c r="E299" s="275"/>
      <c r="F299" s="4"/>
      <c r="G299" s="1055"/>
      <c r="H299" s="1056"/>
      <c r="I299" s="1056"/>
      <c r="J299" s="1056"/>
      <c r="K299" s="1056"/>
      <c r="L299" s="1057"/>
      <c r="M299" s="275"/>
      <c r="N299" s="1055"/>
      <c r="O299" s="1056"/>
      <c r="P299" s="1056"/>
      <c r="Q299" s="1056"/>
      <c r="R299" s="1057"/>
      <c r="S299" s="286"/>
    </row>
    <row r="300" spans="2:19" s="276" customFormat="1" x14ac:dyDescent="0.35">
      <c r="B300" s="292"/>
      <c r="C300" s="538"/>
      <c r="D300" s="300" t="s">
        <v>448</v>
      </c>
      <c r="E300" s="275"/>
      <c r="F300" s="4"/>
      <c r="G300" s="1055"/>
      <c r="H300" s="1056"/>
      <c r="I300" s="1056"/>
      <c r="J300" s="1056"/>
      <c r="K300" s="1056"/>
      <c r="L300" s="1057"/>
      <c r="M300" s="275"/>
      <c r="N300" s="1055"/>
      <c r="O300" s="1056"/>
      <c r="P300" s="1056"/>
      <c r="Q300" s="1056"/>
      <c r="R300" s="1057"/>
      <c r="S300" s="286"/>
    </row>
    <row r="301" spans="2:19" s="276" customFormat="1" x14ac:dyDescent="0.35">
      <c r="B301" s="292"/>
      <c r="C301" s="538"/>
      <c r="D301" s="300" t="s">
        <v>447</v>
      </c>
      <c r="E301" s="275"/>
      <c r="F301" s="4"/>
      <c r="G301" s="1055"/>
      <c r="H301" s="1056"/>
      <c r="I301" s="1056"/>
      <c r="J301" s="1056"/>
      <c r="K301" s="1056"/>
      <c r="L301" s="1057"/>
      <c r="M301" s="275"/>
      <c r="N301" s="1055"/>
      <c r="O301" s="1056"/>
      <c r="P301" s="1056"/>
      <c r="Q301" s="1056"/>
      <c r="R301" s="1057"/>
      <c r="S301" s="286"/>
    </row>
    <row r="302" spans="2:19" s="276" customFormat="1" ht="15" customHeight="1" x14ac:dyDescent="0.35">
      <c r="B302" s="292"/>
      <c r="C302" s="538"/>
      <c r="D302" s="300" t="s">
        <v>446</v>
      </c>
      <c r="E302" s="275"/>
      <c r="F302" s="4"/>
      <c r="G302" s="1055"/>
      <c r="H302" s="1056"/>
      <c r="I302" s="1056"/>
      <c r="J302" s="1056"/>
      <c r="K302" s="1056"/>
      <c r="L302" s="1057"/>
      <c r="M302" s="275"/>
      <c r="N302" s="1055"/>
      <c r="O302" s="1056"/>
      <c r="P302" s="1056"/>
      <c r="Q302" s="1056"/>
      <c r="R302" s="1057"/>
      <c r="S302" s="275"/>
    </row>
    <row r="303" spans="2:19" s="276" customFormat="1" ht="15" customHeight="1" x14ac:dyDescent="0.35">
      <c r="B303" s="4"/>
      <c r="C303" s="4"/>
      <c r="D303" s="4"/>
      <c r="E303" s="4"/>
      <c r="F303" s="4"/>
      <c r="G303" s="4"/>
      <c r="H303" s="4"/>
      <c r="I303" s="4"/>
      <c r="J303" s="4"/>
      <c r="K303" s="4"/>
      <c r="L303" s="4"/>
      <c r="M303" s="4"/>
      <c r="N303" s="4"/>
      <c r="O303" s="275"/>
      <c r="P303" s="275"/>
      <c r="Q303" s="275"/>
      <c r="R303" s="275"/>
      <c r="S303" s="284"/>
    </row>
    <row r="304" spans="2:19" s="276" customFormat="1" ht="15" customHeight="1" x14ac:dyDescent="0.35">
      <c r="B304" s="1063" t="s">
        <v>726</v>
      </c>
      <c r="C304" s="1063"/>
      <c r="D304" s="1063"/>
      <c r="E304" s="1063"/>
      <c r="F304" s="1063"/>
      <c r="G304" s="1063"/>
      <c r="H304" s="1063"/>
      <c r="I304" s="1063"/>
      <c r="J304" s="1063"/>
      <c r="K304" s="1063"/>
      <c r="L304" s="1063"/>
      <c r="M304" s="1063"/>
      <c r="N304" s="1063"/>
      <c r="O304" s="1063"/>
      <c r="P304" s="1063"/>
      <c r="Q304" s="1063"/>
      <c r="R304" s="1063"/>
      <c r="S304" s="284"/>
    </row>
    <row r="305" spans="2:19" s="276" customFormat="1" ht="80.150000000000006" customHeight="1" x14ac:dyDescent="0.35">
      <c r="B305" s="1059"/>
      <c r="C305" s="1060"/>
      <c r="D305" s="1060"/>
      <c r="E305" s="1060"/>
      <c r="F305" s="1060"/>
      <c r="G305" s="1060"/>
      <c r="H305" s="1060"/>
      <c r="I305" s="1060"/>
      <c r="J305" s="1060"/>
      <c r="K305" s="1060"/>
      <c r="L305" s="1060"/>
      <c r="M305" s="1060"/>
      <c r="N305" s="1060"/>
      <c r="O305" s="1060"/>
      <c r="P305" s="1060"/>
      <c r="Q305" s="1060"/>
      <c r="R305" s="1061"/>
      <c r="S305" s="275"/>
    </row>
    <row r="306" spans="2:19" s="276" customFormat="1" x14ac:dyDescent="0.35">
      <c r="B306" s="536" t="s">
        <v>257</v>
      </c>
      <c r="C306" s="536"/>
      <c r="D306" s="536"/>
      <c r="E306" s="302">
        <f>1500-LEN(B305)</f>
        <v>1500</v>
      </c>
      <c r="F306" s="4"/>
      <c r="G306" s="4"/>
      <c r="H306" s="4"/>
      <c r="I306" s="4"/>
      <c r="J306" s="4"/>
      <c r="K306" s="4"/>
      <c r="L306" s="4"/>
      <c r="M306" s="4"/>
      <c r="N306" s="4"/>
      <c r="O306" s="275"/>
      <c r="P306" s="275"/>
      <c r="Q306" s="275"/>
      <c r="R306" s="275"/>
      <c r="S306" s="275"/>
    </row>
    <row r="307" spans="2:19" s="276" customFormat="1" x14ac:dyDescent="0.35">
      <c r="B307" s="536"/>
      <c r="C307" s="536"/>
      <c r="D307" s="536"/>
      <c r="E307" s="536"/>
      <c r="F307" s="4"/>
      <c r="G307" s="4"/>
      <c r="H307" s="4"/>
      <c r="I307" s="4"/>
      <c r="J307" s="4"/>
      <c r="K307" s="4"/>
      <c r="L307" s="4"/>
      <c r="M307" s="4"/>
      <c r="N307" s="4"/>
      <c r="O307" s="275"/>
      <c r="P307" s="275"/>
      <c r="Q307" s="275"/>
      <c r="R307" s="275"/>
      <c r="S307" s="275"/>
    </row>
    <row r="308" spans="2:19" s="276" customFormat="1" x14ac:dyDescent="0.35">
      <c r="B308" s="520" t="s">
        <v>445</v>
      </c>
      <c r="C308" s="520"/>
      <c r="D308" s="4"/>
      <c r="E308" s="4"/>
      <c r="F308" s="4"/>
      <c r="G308" s="4"/>
      <c r="H308" s="4"/>
      <c r="I308" s="4"/>
      <c r="J308" s="4"/>
      <c r="K308" s="4"/>
      <c r="L308" s="4"/>
      <c r="M308" s="4"/>
      <c r="N308" s="4"/>
      <c r="O308" s="275"/>
      <c r="P308" s="275"/>
      <c r="Q308" s="275"/>
      <c r="R308" s="275"/>
      <c r="S308" s="275"/>
    </row>
    <row r="309" spans="2:19" s="276" customFormat="1" x14ac:dyDescent="0.35">
      <c r="B309" s="536" t="s">
        <v>444</v>
      </c>
      <c r="C309" s="536"/>
      <c r="D309" s="275"/>
      <c r="E309" s="4"/>
      <c r="F309" s="4"/>
      <c r="G309" s="4"/>
      <c r="H309" s="4"/>
      <c r="I309" s="4"/>
      <c r="J309" s="4"/>
      <c r="K309" s="4"/>
      <c r="L309" s="4"/>
      <c r="M309" s="4"/>
      <c r="N309" s="4"/>
      <c r="O309" s="275"/>
      <c r="P309" s="275"/>
      <c r="Q309" s="275"/>
      <c r="R309" s="275"/>
      <c r="S309" s="275"/>
    </row>
    <row r="310" spans="2:19" s="276" customFormat="1" x14ac:dyDescent="0.35">
      <c r="B310" s="275"/>
      <c r="C310" s="275"/>
      <c r="D310" s="275"/>
      <c r="E310" s="4"/>
      <c r="F310" s="4"/>
      <c r="G310" s="4"/>
      <c r="H310" s="4"/>
      <c r="I310" s="4"/>
      <c r="J310" s="4"/>
      <c r="K310" s="4"/>
      <c r="L310" s="4"/>
      <c r="M310" s="4"/>
      <c r="N310" s="4"/>
      <c r="O310" s="275"/>
      <c r="P310" s="275"/>
      <c r="Q310" s="275"/>
      <c r="R310" s="275"/>
      <c r="S310" s="275"/>
    </row>
    <row r="311" spans="2:19" s="276" customFormat="1" x14ac:dyDescent="0.35">
      <c r="B311" s="304"/>
      <c r="C311" s="8"/>
      <c r="D311" s="300" t="s">
        <v>732</v>
      </c>
      <c r="E311" s="275"/>
      <c r="F311" s="4"/>
      <c r="G311" s="4"/>
      <c r="H311" s="4"/>
      <c r="I311" s="4"/>
      <c r="J311" s="1064"/>
      <c r="K311" s="1064"/>
      <c r="L311" s="1064"/>
      <c r="M311" s="1064"/>
      <c r="N311" s="1064"/>
      <c r="O311" s="1064"/>
      <c r="P311" s="1064"/>
      <c r="Q311" s="1064"/>
      <c r="R311" s="1064"/>
      <c r="S311" s="275"/>
    </row>
    <row r="312" spans="2:19" s="276" customFormat="1" x14ac:dyDescent="0.35">
      <c r="B312" s="505"/>
      <c r="C312" s="8"/>
      <c r="D312" s="300" t="s">
        <v>725</v>
      </c>
      <c r="E312" s="275"/>
      <c r="F312" s="4"/>
      <c r="G312" s="4"/>
      <c r="H312" s="4"/>
      <c r="I312" s="4"/>
      <c r="J312" s="1065"/>
      <c r="K312" s="1065"/>
      <c r="L312" s="1065"/>
      <c r="M312" s="1065"/>
      <c r="N312" s="1065"/>
      <c r="O312" s="1065"/>
      <c r="P312" s="1065"/>
      <c r="Q312" s="1065"/>
      <c r="R312" s="1065"/>
      <c r="S312" s="275"/>
    </row>
    <row r="313" spans="2:19" s="276" customFormat="1" x14ac:dyDescent="0.35">
      <c r="B313" s="304"/>
      <c r="C313" s="8"/>
      <c r="D313" s="300" t="s">
        <v>443</v>
      </c>
      <c r="E313" s="275"/>
      <c r="F313" s="4"/>
      <c r="G313" s="4"/>
      <c r="H313" s="4"/>
      <c r="I313" s="4"/>
      <c r="J313" s="1065"/>
      <c r="K313" s="1065"/>
      <c r="L313" s="1065"/>
      <c r="M313" s="1065"/>
      <c r="N313" s="1065"/>
      <c r="O313" s="1065"/>
      <c r="P313" s="1065"/>
      <c r="Q313" s="1065"/>
      <c r="R313" s="1065"/>
      <c r="S313" s="275"/>
    </row>
    <row r="314" spans="2:19" s="276" customFormat="1" x14ac:dyDescent="0.35">
      <c r="B314" s="304"/>
      <c r="C314" s="8"/>
      <c r="D314" s="300" t="s">
        <v>442</v>
      </c>
      <c r="E314" s="275"/>
      <c r="F314" s="4"/>
      <c r="G314" s="4"/>
      <c r="H314" s="4"/>
      <c r="I314" s="4"/>
      <c r="J314" s="1065"/>
      <c r="K314" s="1065"/>
      <c r="L314" s="1065"/>
      <c r="M314" s="1065"/>
      <c r="N314" s="1065"/>
      <c r="O314" s="1065"/>
      <c r="P314" s="1065"/>
      <c r="Q314" s="1065"/>
      <c r="R314" s="1065"/>
      <c r="S314" s="275"/>
    </row>
    <row r="315" spans="2:19" s="276" customFormat="1" x14ac:dyDescent="0.35">
      <c r="B315" s="304"/>
      <c r="C315" s="8"/>
      <c r="D315" s="300" t="s">
        <v>441</v>
      </c>
      <c r="E315" s="275"/>
      <c r="F315" s="4"/>
      <c r="G315" s="4"/>
      <c r="H315" s="4"/>
      <c r="I315" s="4"/>
      <c r="J315" s="535"/>
      <c r="K315" s="4"/>
      <c r="L315" s="4"/>
      <c r="M315" s="4"/>
      <c r="N315" s="4"/>
      <c r="O315" s="275"/>
      <c r="P315" s="275"/>
      <c r="Q315" s="275"/>
      <c r="R315" s="275"/>
      <c r="S315" s="275"/>
    </row>
    <row r="316" spans="2:19" s="276" customFormat="1" x14ac:dyDescent="0.35">
      <c r="B316" s="275"/>
      <c r="C316" s="275"/>
      <c r="D316" s="4"/>
      <c r="E316" s="4"/>
      <c r="F316" s="4"/>
      <c r="G316" s="4"/>
      <c r="H316" s="4"/>
      <c r="I316" s="4"/>
      <c r="J316" s="4"/>
      <c r="K316" s="4"/>
      <c r="L316" s="4"/>
      <c r="M316" s="4"/>
      <c r="N316" s="4"/>
      <c r="O316" s="275"/>
      <c r="P316" s="275"/>
      <c r="Q316" s="275"/>
      <c r="R316" s="275"/>
      <c r="S316" s="275"/>
    </row>
    <row r="317" spans="2:19" s="276" customFormat="1" x14ac:dyDescent="0.35">
      <c r="B317" s="536" t="s">
        <v>440</v>
      </c>
      <c r="C317" s="536"/>
      <c r="D317" s="275"/>
      <c r="E317" s="4"/>
      <c r="F317" s="4"/>
      <c r="G317" s="4"/>
      <c r="H317" s="4"/>
      <c r="I317" s="4"/>
      <c r="J317" s="537" t="s">
        <v>727</v>
      </c>
      <c r="K317" s="275"/>
      <c r="L317" s="536"/>
      <c r="M317" s="536"/>
      <c r="N317" s="536"/>
      <c r="O317" s="275"/>
      <c r="P317" s="536" t="s">
        <v>728</v>
      </c>
      <c r="Q317" s="4"/>
      <c r="R317" s="275"/>
      <c r="S317" s="286"/>
    </row>
    <row r="318" spans="2:19" s="276" customFormat="1" x14ac:dyDescent="0.35">
      <c r="B318" s="275"/>
      <c r="C318" s="275"/>
      <c r="D318" s="4"/>
      <c r="E318" s="4"/>
      <c r="F318" s="4"/>
      <c r="G318" s="4"/>
      <c r="H318" s="4"/>
      <c r="I318" s="4"/>
      <c r="J318" s="275"/>
      <c r="K318" s="275"/>
      <c r="L318" s="539"/>
      <c r="M318" s="539"/>
      <c r="N318" s="539"/>
      <c r="O318" s="275"/>
      <c r="P318" s="4"/>
      <c r="Q318" s="4"/>
      <c r="R318" s="275"/>
      <c r="S318" s="286"/>
    </row>
    <row r="319" spans="2:19" s="276" customFormat="1" x14ac:dyDescent="0.35">
      <c r="B319" s="278"/>
      <c r="C319" s="8"/>
      <c r="D319" s="300" t="s">
        <v>437</v>
      </c>
      <c r="E319" s="275"/>
      <c r="F319" s="4"/>
      <c r="G319" s="4"/>
      <c r="H319" s="4"/>
      <c r="I319" s="4"/>
      <c r="J319" s="1055"/>
      <c r="K319" s="1056"/>
      <c r="L319" s="1056"/>
      <c r="M319" s="1056"/>
      <c r="N319" s="1057"/>
      <c r="O319" s="275"/>
      <c r="P319" s="1055"/>
      <c r="Q319" s="1056"/>
      <c r="R319" s="1057"/>
      <c r="S319" s="286"/>
    </row>
    <row r="320" spans="2:19" s="276" customFormat="1" x14ac:dyDescent="0.35">
      <c r="B320" s="278"/>
      <c r="C320" s="8"/>
      <c r="D320" s="300" t="s">
        <v>436</v>
      </c>
      <c r="E320" s="275"/>
      <c r="F320" s="4"/>
      <c r="G320" s="4"/>
      <c r="H320" s="4"/>
      <c r="I320" s="4"/>
      <c r="J320" s="1055"/>
      <c r="K320" s="1056"/>
      <c r="L320" s="1056"/>
      <c r="M320" s="1056"/>
      <c r="N320" s="1057"/>
      <c r="O320" s="275"/>
      <c r="P320" s="1055"/>
      <c r="Q320" s="1056"/>
      <c r="R320" s="1057"/>
      <c r="S320" s="286"/>
    </row>
    <row r="321" spans="2:19" s="276" customFormat="1" x14ac:dyDescent="0.35">
      <c r="B321" s="278"/>
      <c r="C321" s="8"/>
      <c r="D321" s="300" t="s">
        <v>435</v>
      </c>
      <c r="E321" s="275"/>
      <c r="F321" s="4"/>
      <c r="G321" s="4"/>
      <c r="H321" s="4"/>
      <c r="I321" s="4"/>
      <c r="J321" s="1055"/>
      <c r="K321" s="1056"/>
      <c r="L321" s="1056"/>
      <c r="M321" s="1056"/>
      <c r="N321" s="1057"/>
      <c r="O321" s="275"/>
      <c r="P321" s="1055"/>
      <c r="Q321" s="1056"/>
      <c r="R321" s="1057"/>
      <c r="S321" s="286"/>
    </row>
    <row r="322" spans="2:19" s="276" customFormat="1" x14ac:dyDescent="0.35">
      <c r="B322" s="278"/>
      <c r="C322" s="8"/>
      <c r="D322" s="300" t="s">
        <v>434</v>
      </c>
      <c r="E322" s="275"/>
      <c r="F322" s="4"/>
      <c r="G322" s="4"/>
      <c r="H322" s="4"/>
      <c r="I322" s="4"/>
      <c r="J322" s="1055"/>
      <c r="K322" s="1056"/>
      <c r="L322" s="1056"/>
      <c r="M322" s="1056"/>
      <c r="N322" s="1057"/>
      <c r="O322" s="275"/>
      <c r="P322" s="1055"/>
      <c r="Q322" s="1056"/>
      <c r="R322" s="1057"/>
      <c r="S322" s="286"/>
    </row>
    <row r="323" spans="2:19" s="276" customFormat="1" x14ac:dyDescent="0.35">
      <c r="B323" s="278"/>
      <c r="C323" s="8"/>
      <c r="D323" s="300" t="s">
        <v>433</v>
      </c>
      <c r="E323" s="275"/>
      <c r="F323" s="4"/>
      <c r="G323" s="4"/>
      <c r="H323" s="4"/>
      <c r="I323" s="4"/>
      <c r="J323" s="1055"/>
      <c r="K323" s="1056"/>
      <c r="L323" s="1056"/>
      <c r="M323" s="1056"/>
      <c r="N323" s="1057"/>
      <c r="O323" s="275"/>
      <c r="P323" s="1055"/>
      <c r="Q323" s="1056"/>
      <c r="R323" s="1057"/>
      <c r="S323" s="286"/>
    </row>
    <row r="324" spans="2:19" s="276" customFormat="1" x14ac:dyDescent="0.35">
      <c r="B324" s="278"/>
      <c r="C324" s="8"/>
      <c r="D324" s="300" t="s">
        <v>432</v>
      </c>
      <c r="E324" s="275"/>
      <c r="F324" s="4"/>
      <c r="G324" s="4"/>
      <c r="H324" s="4"/>
      <c r="I324" s="4"/>
      <c r="J324" s="1055"/>
      <c r="K324" s="1056"/>
      <c r="L324" s="1056"/>
      <c r="M324" s="1056"/>
      <c r="N324" s="1057"/>
      <c r="O324" s="275"/>
      <c r="P324" s="1055"/>
      <c r="Q324" s="1056"/>
      <c r="R324" s="1057"/>
      <c r="S324" s="286"/>
    </row>
    <row r="325" spans="2:19" s="276" customFormat="1" x14ac:dyDescent="0.35">
      <c r="B325" s="278"/>
      <c r="C325" s="8"/>
      <c r="D325" s="300" t="s">
        <v>431</v>
      </c>
      <c r="E325" s="275"/>
      <c r="F325" s="4"/>
      <c r="G325" s="4"/>
      <c r="H325" s="4"/>
      <c r="I325" s="4"/>
      <c r="J325" s="1055"/>
      <c r="K325" s="1056"/>
      <c r="L325" s="1056"/>
      <c r="M325" s="1056"/>
      <c r="N325" s="1057"/>
      <c r="O325" s="275"/>
      <c r="P325" s="1055"/>
      <c r="Q325" s="1056"/>
      <c r="R325" s="1057"/>
      <c r="S325" s="275"/>
    </row>
    <row r="326" spans="2:19" s="276" customFormat="1" ht="15" customHeight="1" x14ac:dyDescent="0.35">
      <c r="B326" s="278"/>
      <c r="C326" s="8"/>
      <c r="D326" s="300" t="s">
        <v>430</v>
      </c>
      <c r="E326" s="275"/>
      <c r="F326" s="4"/>
      <c r="G326" s="4"/>
      <c r="H326" s="4"/>
      <c r="I326" s="4"/>
      <c r="J326" s="1055"/>
      <c r="K326" s="1056"/>
      <c r="L326" s="1056"/>
      <c r="M326" s="1056"/>
      <c r="N326" s="1057"/>
      <c r="O326" s="275"/>
      <c r="P326" s="1055"/>
      <c r="Q326" s="1056"/>
      <c r="R326" s="1057"/>
      <c r="S326" s="285"/>
    </row>
    <row r="327" spans="2:19" s="276" customFormat="1" ht="15" customHeight="1" x14ac:dyDescent="0.35">
      <c r="B327" s="520"/>
      <c r="C327" s="520"/>
      <c r="D327" s="4"/>
      <c r="E327" s="4"/>
      <c r="F327" s="4"/>
      <c r="G327" s="4"/>
      <c r="H327" s="4"/>
      <c r="I327" s="4"/>
      <c r="J327" s="4"/>
      <c r="K327" s="4"/>
      <c r="L327" s="4"/>
      <c r="M327" s="4"/>
      <c r="N327" s="4"/>
      <c r="O327" s="275"/>
      <c r="P327" s="275"/>
      <c r="Q327" s="275"/>
      <c r="R327" s="275"/>
      <c r="S327" s="284"/>
    </row>
    <row r="328" spans="2:19" s="276" customFormat="1" x14ac:dyDescent="0.35">
      <c r="B328" s="520" t="s">
        <v>729</v>
      </c>
      <c r="C328" s="520"/>
      <c r="D328" s="4"/>
      <c r="E328" s="4"/>
      <c r="F328" s="4"/>
      <c r="G328" s="4"/>
      <c r="H328" s="4"/>
      <c r="I328" s="4"/>
      <c r="J328" s="4"/>
      <c r="K328" s="4"/>
      <c r="L328" s="4"/>
      <c r="M328" s="4"/>
      <c r="N328" s="4"/>
      <c r="O328" s="275"/>
      <c r="P328" s="275"/>
      <c r="Q328" s="275"/>
      <c r="R328" s="275"/>
      <c r="S328" s="279"/>
    </row>
    <row r="329" spans="2:19" s="276" customFormat="1" ht="37.5" customHeight="1" x14ac:dyDescent="0.35">
      <c r="B329" s="1058" t="s">
        <v>991</v>
      </c>
      <c r="C329" s="1058"/>
      <c r="D329" s="1058"/>
      <c r="E329" s="1058"/>
      <c r="F329" s="1058"/>
      <c r="G329" s="1058"/>
      <c r="H329" s="1058"/>
      <c r="I329" s="1058"/>
      <c r="J329" s="1058"/>
      <c r="K329" s="1058"/>
      <c r="L329" s="1058"/>
      <c r="M329" s="1058"/>
      <c r="N329" s="1058"/>
      <c r="O329" s="1058"/>
      <c r="P329" s="1058"/>
      <c r="Q329" s="1058"/>
      <c r="R329" s="1058"/>
      <c r="S329" s="279"/>
    </row>
    <row r="330" spans="2:19" s="276" customFormat="1" ht="80.150000000000006" customHeight="1" x14ac:dyDescent="0.35">
      <c r="B330" s="1059"/>
      <c r="C330" s="1060"/>
      <c r="D330" s="1060"/>
      <c r="E330" s="1060"/>
      <c r="F330" s="1060"/>
      <c r="G330" s="1060"/>
      <c r="H330" s="1060"/>
      <c r="I330" s="1060"/>
      <c r="J330" s="1060"/>
      <c r="K330" s="1060"/>
      <c r="L330" s="1060"/>
      <c r="M330" s="1060"/>
      <c r="N330" s="1060"/>
      <c r="O330" s="1060"/>
      <c r="P330" s="1060"/>
      <c r="Q330" s="1060"/>
      <c r="R330" s="1061"/>
      <c r="S330" s="275"/>
    </row>
    <row r="331" spans="2:19" s="276" customFormat="1" x14ac:dyDescent="0.35">
      <c r="B331" s="540" t="s">
        <v>257</v>
      </c>
      <c r="C331" s="540"/>
      <c r="D331" s="541"/>
      <c r="E331" s="542">
        <f>1500-LEN(B330)</f>
        <v>1500</v>
      </c>
      <c r="F331" s="541"/>
      <c r="G331" s="541"/>
      <c r="H331" s="541"/>
      <c r="I331" s="541"/>
      <c r="J331" s="541"/>
      <c r="K331" s="541"/>
      <c r="L331" s="543"/>
      <c r="M331" s="541"/>
      <c r="N331" s="544"/>
      <c r="O331" s="544"/>
      <c r="P331" s="544"/>
      <c r="Q331" s="544"/>
      <c r="R331" s="544"/>
      <c r="S331" s="279"/>
    </row>
    <row r="332" spans="2:19" s="276" customFormat="1" ht="15" customHeight="1" x14ac:dyDescent="0.35">
      <c r="B332" s="535"/>
      <c r="C332" s="535"/>
      <c r="D332" s="284"/>
      <c r="E332" s="545"/>
      <c r="F332" s="284"/>
      <c r="G332" s="284"/>
      <c r="H332" s="284"/>
      <c r="I332" s="284"/>
      <c r="J332" s="284"/>
      <c r="K332" s="284"/>
      <c r="L332" s="532"/>
      <c r="M332" s="284"/>
      <c r="N332" s="279"/>
      <c r="O332" s="279"/>
      <c r="P332" s="279"/>
      <c r="Q332" s="279"/>
      <c r="R332" s="279"/>
      <c r="S332" s="275"/>
    </row>
    <row r="333" spans="2:19" s="276" customFormat="1" x14ac:dyDescent="0.35">
      <c r="B333" s="546" t="s">
        <v>730</v>
      </c>
      <c r="C333" s="535"/>
      <c r="D333" s="284"/>
      <c r="E333" s="545"/>
      <c r="F333" s="284"/>
      <c r="G333" s="284"/>
      <c r="H333" s="284"/>
      <c r="I333" s="284"/>
      <c r="J333" s="284"/>
      <c r="K333" s="284"/>
      <c r="L333" s="532"/>
      <c r="M333" s="284"/>
      <c r="N333" s="279"/>
      <c r="O333" s="279"/>
      <c r="P333" s="279"/>
      <c r="Q333" s="279"/>
      <c r="R333" s="279"/>
      <c r="S333" s="275"/>
    </row>
    <row r="334" spans="2:19" s="276" customFormat="1" ht="24" customHeight="1" x14ac:dyDescent="0.35">
      <c r="B334" s="1058" t="s">
        <v>731</v>
      </c>
      <c r="C334" s="1058"/>
      <c r="D334" s="1058"/>
      <c r="E334" s="1058"/>
      <c r="F334" s="1058"/>
      <c r="G334" s="1058"/>
      <c r="H334" s="1058"/>
      <c r="I334" s="1058"/>
      <c r="J334" s="1058"/>
      <c r="K334" s="1058"/>
      <c r="L334" s="1058"/>
      <c r="M334" s="1058"/>
      <c r="N334" s="1058"/>
      <c r="O334" s="1058"/>
      <c r="P334" s="1058"/>
      <c r="Q334" s="1058"/>
      <c r="R334" s="1058"/>
      <c r="S334" s="275"/>
    </row>
    <row r="335" spans="2:19" s="276" customFormat="1" ht="80.150000000000006" customHeight="1" x14ac:dyDescent="0.35">
      <c r="B335" s="1059"/>
      <c r="C335" s="1060"/>
      <c r="D335" s="1060"/>
      <c r="E335" s="1060"/>
      <c r="F335" s="1060"/>
      <c r="G335" s="1060"/>
      <c r="H335" s="1060"/>
      <c r="I335" s="1060"/>
      <c r="J335" s="1060"/>
      <c r="K335" s="1060"/>
      <c r="L335" s="1060"/>
      <c r="M335" s="1060"/>
      <c r="N335" s="1060"/>
      <c r="O335" s="1060"/>
      <c r="P335" s="1060"/>
      <c r="Q335" s="1060"/>
      <c r="R335" s="1061"/>
      <c r="S335" s="275"/>
    </row>
    <row r="336" spans="2:19" s="276" customFormat="1" ht="16" thickBot="1" x14ac:dyDescent="0.4">
      <c r="B336" s="547" t="s">
        <v>257</v>
      </c>
      <c r="C336" s="547"/>
      <c r="D336" s="548"/>
      <c r="E336" s="549">
        <f>1500-LEN(B335)</f>
        <v>1500</v>
      </c>
      <c r="F336" s="548"/>
      <c r="G336" s="548"/>
      <c r="H336" s="548"/>
      <c r="I336" s="548"/>
      <c r="J336" s="548"/>
      <c r="K336" s="548"/>
      <c r="L336" s="550"/>
      <c r="M336" s="548"/>
      <c r="N336" s="551"/>
      <c r="O336" s="551"/>
      <c r="P336" s="551"/>
      <c r="Q336" s="551"/>
      <c r="R336" s="551"/>
      <c r="S336" s="275"/>
    </row>
    <row r="337" spans="2:19" s="276" customFormat="1" x14ac:dyDescent="0.35">
      <c r="B337" s="535"/>
      <c r="C337" s="535"/>
      <c r="D337" s="284"/>
      <c r="E337" s="545"/>
      <c r="F337" s="284"/>
      <c r="G337" s="284"/>
      <c r="H337" s="284"/>
      <c r="I337" s="284"/>
      <c r="J337" s="284"/>
      <c r="K337" s="284"/>
      <c r="L337" s="532"/>
      <c r="M337" s="284"/>
      <c r="N337" s="279"/>
      <c r="O337" s="279"/>
      <c r="P337" s="279"/>
      <c r="Q337" s="279"/>
      <c r="R337" s="279"/>
      <c r="S337" s="275"/>
    </row>
    <row r="338" spans="2:19" s="276" customFormat="1" ht="18" x14ac:dyDescent="0.4">
      <c r="B338" s="519" t="s">
        <v>463</v>
      </c>
      <c r="C338" s="519"/>
      <c r="D338" s="520"/>
      <c r="E338" s="520"/>
      <c r="F338" s="520"/>
      <c r="G338" s="520"/>
      <c r="H338" s="520"/>
      <c r="I338" s="520"/>
      <c r="J338" s="520"/>
      <c r="K338" s="520"/>
      <c r="L338" s="521"/>
      <c r="M338" s="520"/>
      <c r="N338" s="166"/>
      <c r="O338" s="275"/>
      <c r="P338" s="166"/>
      <c r="Q338" s="275"/>
      <c r="R338" s="275"/>
      <c r="S338" s="275"/>
    </row>
    <row r="339" spans="2:19" s="276" customFormat="1" ht="16" thickBot="1" x14ac:dyDescent="0.4">
      <c r="B339" s="522" t="s">
        <v>462</v>
      </c>
      <c r="C339" s="522"/>
      <c r="D339" s="523"/>
      <c r="E339" s="523"/>
      <c r="F339" s="523"/>
      <c r="G339" s="523"/>
      <c r="H339" s="523"/>
      <c r="I339" s="523"/>
      <c r="J339" s="523"/>
      <c r="K339" s="523"/>
      <c r="L339" s="524"/>
      <c r="M339" s="523"/>
      <c r="N339" s="525"/>
      <c r="O339" s="275"/>
      <c r="P339" s="525"/>
      <c r="Q339" s="525"/>
      <c r="R339" s="525"/>
      <c r="S339" s="279"/>
    </row>
    <row r="340" spans="2:19" s="276" customFormat="1" x14ac:dyDescent="0.35">
      <c r="B340" s="526"/>
      <c r="C340" s="526"/>
      <c r="D340" s="526"/>
      <c r="E340" s="527"/>
      <c r="F340" s="726" t="s">
        <v>886</v>
      </c>
      <c r="G340" s="282"/>
      <c r="H340" s="528"/>
      <c r="I340" s="528"/>
      <c r="J340" s="526"/>
      <c r="K340" s="526"/>
      <c r="L340" s="529" t="s">
        <v>238</v>
      </c>
      <c r="M340" s="526"/>
      <c r="N340" s="1062" t="s">
        <v>255</v>
      </c>
      <c r="O340" s="1062"/>
      <c r="P340" s="1062"/>
      <c r="Q340" s="530"/>
      <c r="R340" s="530"/>
      <c r="S340" s="275"/>
    </row>
    <row r="341" spans="2:19" s="276" customFormat="1" x14ac:dyDescent="0.35">
      <c r="B341" s="531" t="s">
        <v>468</v>
      </c>
      <c r="C341" s="532"/>
      <c r="D341" s="533">
        <f>D275+1</f>
        <v>6</v>
      </c>
      <c r="E341" s="1074"/>
      <c r="F341" s="1075"/>
      <c r="G341" s="1076"/>
      <c r="H341" s="4"/>
      <c r="I341" s="4"/>
      <c r="J341" s="8" t="s">
        <v>232</v>
      </c>
      <c r="K341" s="8"/>
      <c r="L341" s="283"/>
      <c r="M341" s="4"/>
      <c r="N341" s="1070"/>
      <c r="O341" s="1071"/>
      <c r="P341" s="1071"/>
      <c r="Q341" s="1071"/>
      <c r="R341" s="1072"/>
      <c r="S341" s="275"/>
    </row>
    <row r="342" spans="2:19" s="276" customFormat="1" x14ac:dyDescent="0.35">
      <c r="B342" s="8" t="s">
        <v>231</v>
      </c>
      <c r="C342" s="8"/>
      <c r="D342" s="1077"/>
      <c r="E342" s="1077"/>
      <c r="F342" s="1077"/>
      <c r="G342" s="1077"/>
      <c r="H342" s="4"/>
      <c r="I342" s="4"/>
      <c r="J342" s="8" t="s">
        <v>241</v>
      </c>
      <c r="K342" s="8"/>
      <c r="L342" s="283"/>
      <c r="M342" s="4"/>
      <c r="N342" s="1070"/>
      <c r="O342" s="1071"/>
      <c r="P342" s="1071"/>
      <c r="Q342" s="1071"/>
      <c r="R342" s="1072"/>
      <c r="S342" s="275"/>
    </row>
    <row r="343" spans="2:19" s="276" customFormat="1" x14ac:dyDescent="0.35">
      <c r="B343" s="8" t="s">
        <v>227</v>
      </c>
      <c r="C343" s="8"/>
      <c r="D343" s="1069"/>
      <c r="E343" s="1069"/>
      <c r="F343" s="1069"/>
      <c r="G343" s="1069"/>
      <c r="H343" s="4"/>
      <c r="I343" s="4"/>
      <c r="J343" s="8" t="s">
        <v>239</v>
      </c>
      <c r="K343" s="8"/>
      <c r="L343" s="283"/>
      <c r="M343" s="4"/>
      <c r="N343" s="1070"/>
      <c r="O343" s="1071"/>
      <c r="P343" s="1071"/>
      <c r="Q343" s="1071"/>
      <c r="R343" s="1072"/>
      <c r="S343" s="275"/>
    </row>
    <row r="344" spans="2:19" s="276" customFormat="1" x14ac:dyDescent="0.35">
      <c r="B344" s="8" t="s">
        <v>461</v>
      </c>
      <c r="C344" s="8"/>
      <c r="D344" s="1069"/>
      <c r="E344" s="1069"/>
      <c r="F344" s="1069"/>
      <c r="G344" s="1069"/>
      <c r="H344" s="4"/>
      <c r="I344" s="4"/>
      <c r="J344" s="8" t="s">
        <v>244</v>
      </c>
      <c r="K344" s="8"/>
      <c r="L344" s="283"/>
      <c r="M344" s="4"/>
      <c r="N344" s="1070"/>
      <c r="O344" s="1071"/>
      <c r="P344" s="1071"/>
      <c r="Q344" s="1071"/>
      <c r="R344" s="1072"/>
      <c r="S344" s="275"/>
    </row>
    <row r="345" spans="2:19" s="276" customFormat="1" x14ac:dyDescent="0.35">
      <c r="B345" s="8" t="s">
        <v>254</v>
      </c>
      <c r="C345" s="8"/>
      <c r="D345" s="1073"/>
      <c r="E345" s="1073"/>
      <c r="F345" s="1073"/>
      <c r="G345" s="1073"/>
      <c r="H345" s="4"/>
      <c r="I345" s="4"/>
      <c r="J345" s="8" t="s">
        <v>240</v>
      </c>
      <c r="K345" s="8"/>
      <c r="L345" s="283"/>
      <c r="M345" s="4"/>
      <c r="N345" s="1070"/>
      <c r="O345" s="1071"/>
      <c r="P345" s="1071"/>
      <c r="Q345" s="1071"/>
      <c r="R345" s="1072"/>
      <c r="S345" s="275"/>
    </row>
    <row r="346" spans="2:19" s="276" customFormat="1" x14ac:dyDescent="0.35">
      <c r="B346" s="8" t="s">
        <v>48</v>
      </c>
      <c r="C346" s="8"/>
      <c r="D346" s="1069"/>
      <c r="E346" s="1069"/>
      <c r="F346" s="1069"/>
      <c r="G346" s="1069"/>
      <c r="H346" s="4"/>
      <c r="I346" s="4"/>
      <c r="J346" s="4"/>
      <c r="K346" s="4"/>
      <c r="L346" s="8"/>
      <c r="M346" s="4"/>
      <c r="N346" s="299"/>
      <c r="O346" s="275"/>
      <c r="P346" s="299"/>
      <c r="Q346" s="275"/>
      <c r="R346" s="275"/>
      <c r="S346" s="275"/>
    </row>
    <row r="347" spans="2:19" s="276" customFormat="1" x14ac:dyDescent="0.35">
      <c r="B347" s="8" t="s">
        <v>283</v>
      </c>
      <c r="C347" s="4"/>
      <c r="D347" s="1069"/>
      <c r="E347" s="1069"/>
      <c r="F347" s="1069"/>
      <c r="G347" s="1069"/>
      <c r="H347" s="4"/>
      <c r="I347" s="4"/>
      <c r="J347" s="275"/>
      <c r="K347" s="275"/>
      <c r="L347" s="275"/>
      <c r="M347" s="275"/>
      <c r="N347" s="275"/>
      <c r="O347" s="275"/>
      <c r="P347" s="275"/>
      <c r="Q347" s="275"/>
      <c r="R347" s="275"/>
      <c r="S347" s="275"/>
    </row>
    <row r="348" spans="2:19" s="276" customFormat="1" x14ac:dyDescent="0.35">
      <c r="B348" s="8" t="s">
        <v>236</v>
      </c>
      <c r="C348" s="8"/>
      <c r="D348" s="280"/>
      <c r="E348" s="534" t="s">
        <v>234</v>
      </c>
      <c r="F348" s="4"/>
      <c r="G348" s="4"/>
      <c r="H348" s="4"/>
      <c r="I348" s="4"/>
      <c r="J348" s="8" t="s">
        <v>243</v>
      </c>
      <c r="K348" s="4"/>
      <c r="L348" s="282"/>
      <c r="M348" s="4"/>
      <c r="N348"/>
      <c r="O348"/>
      <c r="P348"/>
      <c r="Q348"/>
      <c r="R348" s="275"/>
      <c r="S348" s="275"/>
    </row>
    <row r="349" spans="2:19" s="276" customFormat="1" x14ac:dyDescent="0.35">
      <c r="B349" s="8" t="s">
        <v>237</v>
      </c>
      <c r="C349" s="8"/>
      <c r="D349" s="280"/>
      <c r="E349" s="534" t="s">
        <v>235</v>
      </c>
      <c r="F349" s="4"/>
      <c r="G349" s="4"/>
      <c r="H349" s="4"/>
      <c r="I349" s="4"/>
      <c r="J349" s="8" t="s">
        <v>233</v>
      </c>
      <c r="K349" s="4"/>
      <c r="L349" s="281"/>
      <c r="M349" s="4"/>
      <c r="N349" s="299"/>
      <c r="O349" s="275"/>
      <c r="P349" s="299"/>
      <c r="Q349" s="275"/>
      <c r="R349" s="275"/>
      <c r="S349" s="275"/>
    </row>
    <row r="350" spans="2:19" s="276" customFormat="1" x14ac:dyDescent="0.35">
      <c r="B350" s="275"/>
      <c r="C350" s="275"/>
      <c r="D350" s="275"/>
      <c r="E350" s="275"/>
      <c r="F350" s="275"/>
      <c r="G350" s="275"/>
      <c r="H350" s="275"/>
      <c r="I350" s="275"/>
      <c r="J350" s="8" t="s">
        <v>183</v>
      </c>
      <c r="K350" s="4"/>
      <c r="L350" s="1066"/>
      <c r="M350" s="1067"/>
      <c r="N350" s="1067"/>
      <c r="O350" s="1067"/>
      <c r="P350" s="1068"/>
      <c r="Q350" s="275"/>
      <c r="R350" s="275"/>
      <c r="S350" s="275"/>
    </row>
    <row r="351" spans="2:19" s="276" customFormat="1" x14ac:dyDescent="0.35">
      <c r="B351" s="520" t="s">
        <v>460</v>
      </c>
      <c r="C351" s="520"/>
      <c r="G351" s="4"/>
      <c r="H351" s="4"/>
      <c r="I351" s="4"/>
      <c r="J351" s="4"/>
      <c r="K351" s="4"/>
      <c r="L351" s="4"/>
      <c r="M351" s="4"/>
      <c r="N351" s="4"/>
      <c r="O351" s="275"/>
      <c r="P351" s="275"/>
      <c r="Q351" s="275"/>
      <c r="R351" s="275"/>
      <c r="S351" s="275"/>
    </row>
    <row r="352" spans="2:19" s="276" customFormat="1" x14ac:dyDescent="0.35">
      <c r="B352" s="535" t="s">
        <v>990</v>
      </c>
      <c r="C352" s="535"/>
      <c r="D352" s="4"/>
      <c r="E352" s="4"/>
      <c r="F352" s="4"/>
      <c r="G352" s="4"/>
      <c r="H352" s="4"/>
      <c r="I352" s="4"/>
      <c r="J352" s="275"/>
      <c r="K352" s="4"/>
      <c r="L352" s="4"/>
      <c r="M352" s="4"/>
      <c r="N352" s="4"/>
      <c r="O352" s="275"/>
      <c r="P352" s="275"/>
      <c r="Q352" s="275"/>
      <c r="R352" s="275"/>
      <c r="S352" s="275"/>
    </row>
    <row r="353" spans="2:19" s="276" customFormat="1" x14ac:dyDescent="0.35">
      <c r="B353" s="535"/>
      <c r="C353" s="535"/>
      <c r="D353" s="4"/>
      <c r="E353" s="4"/>
      <c r="F353" s="4"/>
      <c r="G353" s="4"/>
      <c r="H353" s="4"/>
      <c r="I353" s="4"/>
      <c r="J353" s="275"/>
      <c r="K353" s="4"/>
      <c r="L353" s="4"/>
      <c r="M353" s="4"/>
      <c r="N353" s="4"/>
      <c r="O353" s="275"/>
      <c r="P353" s="275"/>
      <c r="Q353" s="275"/>
      <c r="R353" s="275"/>
      <c r="S353" s="275"/>
    </row>
    <row r="354" spans="2:19" s="276" customFormat="1" x14ac:dyDescent="0.35">
      <c r="B354" s="285" t="s">
        <v>464</v>
      </c>
      <c r="C354" s="285"/>
      <c r="D354" s="4"/>
      <c r="E354" s="4"/>
      <c r="F354" s="4"/>
      <c r="G354" s="536" t="s">
        <v>439</v>
      </c>
      <c r="H354" s="4"/>
      <c r="I354" s="4"/>
      <c r="J354" s="4"/>
      <c r="K354" s="4"/>
      <c r="L354" s="275"/>
      <c r="M354" s="275"/>
      <c r="N354" s="537" t="s">
        <v>438</v>
      </c>
      <c r="O354" s="275"/>
      <c r="P354" s="275"/>
      <c r="Q354" s="275"/>
      <c r="R354" s="275"/>
      <c r="S354" s="286"/>
    </row>
    <row r="355" spans="2:19" s="276" customFormat="1" x14ac:dyDescent="0.35">
      <c r="B355" s="292"/>
      <c r="C355" s="538"/>
      <c r="D355" s="300" t="s">
        <v>459</v>
      </c>
      <c r="E355" s="275"/>
      <c r="F355" s="4"/>
      <c r="G355" s="1055"/>
      <c r="H355" s="1056"/>
      <c r="I355" s="1056"/>
      <c r="J355" s="1056"/>
      <c r="K355" s="1056"/>
      <c r="L355" s="1057"/>
      <c r="M355" s="275"/>
      <c r="N355" s="1055"/>
      <c r="O355" s="1056"/>
      <c r="P355" s="1056"/>
      <c r="Q355" s="1056"/>
      <c r="R355" s="1057"/>
      <c r="S355" s="286"/>
    </row>
    <row r="356" spans="2:19" s="276" customFormat="1" x14ac:dyDescent="0.35">
      <c r="B356" s="292"/>
      <c r="C356" s="538"/>
      <c r="D356" s="300" t="s">
        <v>458</v>
      </c>
      <c r="E356" s="275"/>
      <c r="F356" s="4"/>
      <c r="G356" s="1055"/>
      <c r="H356" s="1056"/>
      <c r="I356" s="1056"/>
      <c r="J356" s="1056"/>
      <c r="K356" s="1056"/>
      <c r="L356" s="1057"/>
      <c r="M356" s="275"/>
      <c r="N356" s="1055"/>
      <c r="O356" s="1056"/>
      <c r="P356" s="1056"/>
      <c r="Q356" s="1056"/>
      <c r="R356" s="1057"/>
      <c r="S356" s="286"/>
    </row>
    <row r="357" spans="2:19" s="276" customFormat="1" x14ac:dyDescent="0.35">
      <c r="B357" s="292"/>
      <c r="C357" s="538"/>
      <c r="D357" s="300" t="s">
        <v>457</v>
      </c>
      <c r="E357" s="275"/>
      <c r="F357" s="4"/>
      <c r="G357" s="1055"/>
      <c r="H357" s="1056"/>
      <c r="I357" s="1056"/>
      <c r="J357" s="1056"/>
      <c r="K357" s="1056"/>
      <c r="L357" s="1057"/>
      <c r="M357" s="275"/>
      <c r="N357" s="1055"/>
      <c r="O357" s="1056"/>
      <c r="P357" s="1056"/>
      <c r="Q357" s="1056"/>
      <c r="R357" s="1057"/>
      <c r="S357" s="286"/>
    </row>
    <row r="358" spans="2:19" s="276" customFormat="1" x14ac:dyDescent="0.35">
      <c r="B358" s="292"/>
      <c r="C358" s="538"/>
      <c r="D358" s="300" t="s">
        <v>456</v>
      </c>
      <c r="E358" s="275"/>
      <c r="F358" s="4"/>
      <c r="G358" s="1055"/>
      <c r="H358" s="1056"/>
      <c r="I358" s="1056"/>
      <c r="J358" s="1056"/>
      <c r="K358" s="1056"/>
      <c r="L358" s="1057"/>
      <c r="M358" s="275"/>
      <c r="N358" s="1055"/>
      <c r="O358" s="1056"/>
      <c r="P358" s="1056"/>
      <c r="Q358" s="1056"/>
      <c r="R358" s="1057"/>
      <c r="S358" s="286"/>
    </row>
    <row r="359" spans="2:19" s="276" customFormat="1" x14ac:dyDescent="0.35">
      <c r="B359" s="292"/>
      <c r="C359" s="538"/>
      <c r="D359" s="300" t="s">
        <v>455</v>
      </c>
      <c r="E359" s="275"/>
      <c r="F359" s="4"/>
      <c r="G359" s="1055"/>
      <c r="H359" s="1056"/>
      <c r="I359" s="1056"/>
      <c r="J359" s="1056"/>
      <c r="K359" s="1056"/>
      <c r="L359" s="1057"/>
      <c r="M359" s="275"/>
      <c r="N359" s="1055"/>
      <c r="O359" s="1056"/>
      <c r="P359" s="1056"/>
      <c r="Q359" s="1056"/>
      <c r="R359" s="1057"/>
      <c r="S359" s="286"/>
    </row>
    <row r="360" spans="2:19" s="276" customFormat="1" x14ac:dyDescent="0.35">
      <c r="B360" s="292"/>
      <c r="C360" s="538"/>
      <c r="D360" s="300" t="s">
        <v>454</v>
      </c>
      <c r="E360" s="275"/>
      <c r="F360" s="4"/>
      <c r="G360" s="1055"/>
      <c r="H360" s="1056"/>
      <c r="I360" s="1056"/>
      <c r="J360" s="1056"/>
      <c r="K360" s="1056"/>
      <c r="L360" s="1057"/>
      <c r="M360" s="275"/>
      <c r="N360" s="1055"/>
      <c r="O360" s="1056"/>
      <c r="P360" s="1056"/>
      <c r="Q360" s="1056"/>
      <c r="R360" s="1057"/>
      <c r="S360" s="286"/>
    </row>
    <row r="361" spans="2:19" s="276" customFormat="1" x14ac:dyDescent="0.35">
      <c r="B361" s="292"/>
      <c r="C361" s="538"/>
      <c r="D361" s="300" t="s">
        <v>453</v>
      </c>
      <c r="E361" s="275"/>
      <c r="F361" s="4"/>
      <c r="G361" s="1055"/>
      <c r="H361" s="1056"/>
      <c r="I361" s="1056"/>
      <c r="J361" s="1056"/>
      <c r="K361" s="1056"/>
      <c r="L361" s="1057"/>
      <c r="M361" s="275"/>
      <c r="N361" s="1055"/>
      <c r="O361" s="1056"/>
      <c r="P361" s="1056"/>
      <c r="Q361" s="1056"/>
      <c r="R361" s="1057"/>
      <c r="S361" s="286"/>
    </row>
    <row r="362" spans="2:19" s="276" customFormat="1" x14ac:dyDescent="0.35">
      <c r="B362" s="292"/>
      <c r="C362" s="538"/>
      <c r="D362" s="300" t="s">
        <v>452</v>
      </c>
      <c r="E362" s="275"/>
      <c r="F362" s="4"/>
      <c r="G362" s="1055"/>
      <c r="H362" s="1056"/>
      <c r="I362" s="1056"/>
      <c r="J362" s="1056"/>
      <c r="K362" s="1056"/>
      <c r="L362" s="1057"/>
      <c r="M362" s="275"/>
      <c r="N362" s="1055"/>
      <c r="O362" s="1056"/>
      <c r="P362" s="1056"/>
      <c r="Q362" s="1056"/>
      <c r="R362" s="1057"/>
      <c r="S362" s="286"/>
    </row>
    <row r="363" spans="2:19" s="276" customFormat="1" x14ac:dyDescent="0.35">
      <c r="B363" s="292"/>
      <c r="C363" s="538"/>
      <c r="D363" s="300" t="s">
        <v>451</v>
      </c>
      <c r="E363" s="275"/>
      <c r="F363" s="4"/>
      <c r="G363" s="1055"/>
      <c r="H363" s="1056"/>
      <c r="I363" s="1056"/>
      <c r="J363" s="1056"/>
      <c r="K363" s="1056"/>
      <c r="L363" s="1057"/>
      <c r="M363" s="275"/>
      <c r="N363" s="1055"/>
      <c r="O363" s="1056"/>
      <c r="P363" s="1056"/>
      <c r="Q363" s="1056"/>
      <c r="R363" s="1057"/>
      <c r="S363" s="286"/>
    </row>
    <row r="364" spans="2:19" s="276" customFormat="1" x14ac:dyDescent="0.35">
      <c r="B364" s="292"/>
      <c r="C364" s="538"/>
      <c r="D364" s="300" t="s">
        <v>450</v>
      </c>
      <c r="E364" s="275"/>
      <c r="F364" s="4"/>
      <c r="G364" s="1055"/>
      <c r="H364" s="1056"/>
      <c r="I364" s="1056"/>
      <c r="J364" s="1056"/>
      <c r="K364" s="1056"/>
      <c r="L364" s="1057"/>
      <c r="M364" s="275"/>
      <c r="N364" s="1055"/>
      <c r="O364" s="1056"/>
      <c r="P364" s="1056"/>
      <c r="Q364" s="1056"/>
      <c r="R364" s="1057"/>
      <c r="S364" s="286"/>
    </row>
    <row r="365" spans="2:19" s="276" customFormat="1" x14ac:dyDescent="0.35">
      <c r="B365" s="292"/>
      <c r="C365" s="538"/>
      <c r="D365" s="300" t="s">
        <v>449</v>
      </c>
      <c r="E365" s="275"/>
      <c r="F365" s="4"/>
      <c r="G365" s="1055"/>
      <c r="H365" s="1056"/>
      <c r="I365" s="1056"/>
      <c r="J365" s="1056"/>
      <c r="K365" s="1056"/>
      <c r="L365" s="1057"/>
      <c r="M365" s="275"/>
      <c r="N365" s="1055"/>
      <c r="O365" s="1056"/>
      <c r="P365" s="1056"/>
      <c r="Q365" s="1056"/>
      <c r="R365" s="1057"/>
      <c r="S365" s="286"/>
    </row>
    <row r="366" spans="2:19" s="276" customFormat="1" x14ac:dyDescent="0.35">
      <c r="B366" s="292"/>
      <c r="C366" s="538"/>
      <c r="D366" s="300" t="s">
        <v>448</v>
      </c>
      <c r="E366" s="275"/>
      <c r="F366" s="4"/>
      <c r="G366" s="1055"/>
      <c r="H366" s="1056"/>
      <c r="I366" s="1056"/>
      <c r="J366" s="1056"/>
      <c r="K366" s="1056"/>
      <c r="L366" s="1057"/>
      <c r="M366" s="275"/>
      <c r="N366" s="1055"/>
      <c r="O366" s="1056"/>
      <c r="P366" s="1056"/>
      <c r="Q366" s="1056"/>
      <c r="R366" s="1057"/>
      <c r="S366" s="286"/>
    </row>
    <row r="367" spans="2:19" s="276" customFormat="1" x14ac:dyDescent="0.35">
      <c r="B367" s="292"/>
      <c r="C367" s="538"/>
      <c r="D367" s="300" t="s">
        <v>447</v>
      </c>
      <c r="E367" s="275"/>
      <c r="F367" s="4"/>
      <c r="G367" s="1055"/>
      <c r="H367" s="1056"/>
      <c r="I367" s="1056"/>
      <c r="J367" s="1056"/>
      <c r="K367" s="1056"/>
      <c r="L367" s="1057"/>
      <c r="M367" s="275"/>
      <c r="N367" s="1055"/>
      <c r="O367" s="1056"/>
      <c r="P367" s="1056"/>
      <c r="Q367" s="1056"/>
      <c r="R367" s="1057"/>
      <c r="S367" s="286"/>
    </row>
    <row r="368" spans="2:19" s="276" customFormat="1" ht="15" customHeight="1" x14ac:dyDescent="0.35">
      <c r="B368" s="292"/>
      <c r="C368" s="538"/>
      <c r="D368" s="300" t="s">
        <v>446</v>
      </c>
      <c r="E368" s="275"/>
      <c r="F368" s="4"/>
      <c r="G368" s="1055"/>
      <c r="H368" s="1056"/>
      <c r="I368" s="1056"/>
      <c r="J368" s="1056"/>
      <c r="K368" s="1056"/>
      <c r="L368" s="1057"/>
      <c r="M368" s="275"/>
      <c r="N368" s="1055"/>
      <c r="O368" s="1056"/>
      <c r="P368" s="1056"/>
      <c r="Q368" s="1056"/>
      <c r="R368" s="1057"/>
      <c r="S368" s="275"/>
    </row>
    <row r="369" spans="2:19" s="276" customFormat="1" ht="15" customHeight="1" x14ac:dyDescent="0.35">
      <c r="B369" s="4"/>
      <c r="C369" s="4"/>
      <c r="D369" s="4"/>
      <c r="E369" s="4"/>
      <c r="F369" s="4"/>
      <c r="G369" s="4"/>
      <c r="H369" s="4"/>
      <c r="I369" s="4"/>
      <c r="J369" s="4"/>
      <c r="K369" s="4"/>
      <c r="L369" s="4"/>
      <c r="M369" s="4"/>
      <c r="N369" s="4"/>
      <c r="O369" s="275"/>
      <c r="P369" s="275"/>
      <c r="Q369" s="275"/>
      <c r="R369" s="275"/>
      <c r="S369" s="284"/>
    </row>
    <row r="370" spans="2:19" s="276" customFormat="1" ht="15" customHeight="1" x14ac:dyDescent="0.35">
      <c r="B370" s="1063" t="s">
        <v>726</v>
      </c>
      <c r="C370" s="1063"/>
      <c r="D370" s="1063"/>
      <c r="E370" s="1063"/>
      <c r="F370" s="1063"/>
      <c r="G370" s="1063"/>
      <c r="H370" s="1063"/>
      <c r="I370" s="1063"/>
      <c r="J370" s="1063"/>
      <c r="K370" s="1063"/>
      <c r="L370" s="1063"/>
      <c r="M370" s="1063"/>
      <c r="N370" s="1063"/>
      <c r="O370" s="1063"/>
      <c r="P370" s="1063"/>
      <c r="Q370" s="1063"/>
      <c r="R370" s="1063"/>
      <c r="S370" s="284"/>
    </row>
    <row r="371" spans="2:19" s="276" customFormat="1" ht="80.150000000000006" customHeight="1" x14ac:dyDescent="0.35">
      <c r="B371" s="1059"/>
      <c r="C371" s="1060"/>
      <c r="D371" s="1060"/>
      <c r="E371" s="1060"/>
      <c r="F371" s="1060"/>
      <c r="G371" s="1060"/>
      <c r="H371" s="1060"/>
      <c r="I371" s="1060"/>
      <c r="J371" s="1060"/>
      <c r="K371" s="1060"/>
      <c r="L371" s="1060"/>
      <c r="M371" s="1060"/>
      <c r="N371" s="1060"/>
      <c r="O371" s="1060"/>
      <c r="P371" s="1060"/>
      <c r="Q371" s="1060"/>
      <c r="R371" s="1061"/>
      <c r="S371" s="275"/>
    </row>
    <row r="372" spans="2:19" s="276" customFormat="1" x14ac:dyDescent="0.35">
      <c r="B372" s="536" t="s">
        <v>257</v>
      </c>
      <c r="C372" s="536"/>
      <c r="D372" s="536"/>
      <c r="E372" s="302">
        <f>1500-LEN(B371)</f>
        <v>1500</v>
      </c>
      <c r="F372" s="4"/>
      <c r="G372" s="4"/>
      <c r="H372" s="4"/>
      <c r="I372" s="4"/>
      <c r="J372" s="4"/>
      <c r="K372" s="4"/>
      <c r="L372" s="4"/>
      <c r="M372" s="4"/>
      <c r="N372" s="4"/>
      <c r="O372" s="275"/>
      <c r="P372" s="275"/>
      <c r="Q372" s="275"/>
      <c r="R372" s="275"/>
      <c r="S372" s="275"/>
    </row>
    <row r="373" spans="2:19" s="276" customFormat="1" x14ac:dyDescent="0.35">
      <c r="B373" s="536"/>
      <c r="C373" s="536"/>
      <c r="D373" s="536"/>
      <c r="E373" s="536"/>
      <c r="F373" s="4"/>
      <c r="G373" s="4"/>
      <c r="H373" s="4"/>
      <c r="I373" s="4"/>
      <c r="J373" s="4"/>
      <c r="K373" s="4"/>
      <c r="L373" s="4"/>
      <c r="M373" s="4"/>
      <c r="N373" s="4"/>
      <c r="O373" s="275"/>
      <c r="P373" s="275"/>
      <c r="Q373" s="275"/>
      <c r="R373" s="275"/>
      <c r="S373" s="275"/>
    </row>
    <row r="374" spans="2:19" s="276" customFormat="1" x14ac:dyDescent="0.35">
      <c r="B374" s="520" t="s">
        <v>445</v>
      </c>
      <c r="C374" s="520"/>
      <c r="D374" s="4"/>
      <c r="E374" s="4"/>
      <c r="F374" s="4"/>
      <c r="G374" s="4"/>
      <c r="H374" s="4"/>
      <c r="I374" s="4"/>
      <c r="J374" s="4"/>
      <c r="K374" s="4"/>
      <c r="L374" s="4"/>
      <c r="M374" s="4"/>
      <c r="N374" s="4"/>
      <c r="O374" s="275"/>
      <c r="P374" s="275"/>
      <c r="Q374" s="275"/>
      <c r="R374" s="275"/>
      <c r="S374" s="275"/>
    </row>
    <row r="375" spans="2:19" s="276" customFormat="1" x14ac:dyDescent="0.35">
      <c r="B375" s="536" t="s">
        <v>444</v>
      </c>
      <c r="C375" s="536"/>
      <c r="D375" s="275"/>
      <c r="E375" s="4"/>
      <c r="F375" s="4"/>
      <c r="G375" s="4"/>
      <c r="H375" s="4"/>
      <c r="I375" s="4"/>
      <c r="J375" s="4"/>
      <c r="K375" s="4"/>
      <c r="L375" s="4"/>
      <c r="M375" s="4"/>
      <c r="N375" s="4"/>
      <c r="O375" s="275"/>
      <c r="P375" s="275"/>
      <c r="Q375" s="275"/>
      <c r="R375" s="275"/>
      <c r="S375" s="275"/>
    </row>
    <row r="376" spans="2:19" s="276" customFormat="1" x14ac:dyDescent="0.35">
      <c r="B376" s="275"/>
      <c r="C376" s="275"/>
      <c r="D376" s="275"/>
      <c r="E376" s="4"/>
      <c r="F376" s="4"/>
      <c r="G376" s="4"/>
      <c r="H376" s="4"/>
      <c r="I376" s="4"/>
      <c r="J376" s="4"/>
      <c r="K376" s="4"/>
      <c r="L376" s="4"/>
      <c r="M376" s="4"/>
      <c r="N376" s="4"/>
      <c r="O376" s="275"/>
      <c r="P376" s="275"/>
      <c r="Q376" s="275"/>
      <c r="R376" s="275"/>
      <c r="S376" s="275"/>
    </row>
    <row r="377" spans="2:19" s="276" customFormat="1" x14ac:dyDescent="0.35">
      <c r="B377" s="304"/>
      <c r="C377" s="8"/>
      <c r="D377" s="300" t="s">
        <v>732</v>
      </c>
      <c r="E377" s="275"/>
      <c r="F377" s="4"/>
      <c r="G377" s="4"/>
      <c r="H377" s="4"/>
      <c r="I377" s="4"/>
      <c r="J377" s="1064"/>
      <c r="K377" s="1064"/>
      <c r="L377" s="1064"/>
      <c r="M377" s="1064"/>
      <c r="N377" s="1064"/>
      <c r="O377" s="1064"/>
      <c r="P377" s="1064"/>
      <c r="Q377" s="1064"/>
      <c r="R377" s="1064"/>
      <c r="S377" s="275"/>
    </row>
    <row r="378" spans="2:19" s="276" customFormat="1" x14ac:dyDescent="0.35">
      <c r="B378" s="505"/>
      <c r="C378" s="8"/>
      <c r="D378" s="300" t="s">
        <v>725</v>
      </c>
      <c r="E378" s="275"/>
      <c r="F378" s="4"/>
      <c r="G378" s="4"/>
      <c r="H378" s="4"/>
      <c r="I378" s="4"/>
      <c r="J378" s="1065"/>
      <c r="K378" s="1065"/>
      <c r="L378" s="1065"/>
      <c r="M378" s="1065"/>
      <c r="N378" s="1065"/>
      <c r="O378" s="1065"/>
      <c r="P378" s="1065"/>
      <c r="Q378" s="1065"/>
      <c r="R378" s="1065"/>
      <c r="S378" s="275"/>
    </row>
    <row r="379" spans="2:19" s="276" customFormat="1" x14ac:dyDescent="0.35">
      <c r="B379" s="304"/>
      <c r="C379" s="8"/>
      <c r="D379" s="300" t="s">
        <v>443</v>
      </c>
      <c r="E379" s="275"/>
      <c r="F379" s="4"/>
      <c r="G379" s="4"/>
      <c r="H379" s="4"/>
      <c r="I379" s="4"/>
      <c r="J379" s="1065"/>
      <c r="K379" s="1065"/>
      <c r="L379" s="1065"/>
      <c r="M379" s="1065"/>
      <c r="N379" s="1065"/>
      <c r="O379" s="1065"/>
      <c r="P379" s="1065"/>
      <c r="Q379" s="1065"/>
      <c r="R379" s="1065"/>
      <c r="S379" s="275"/>
    </row>
    <row r="380" spans="2:19" s="276" customFormat="1" x14ac:dyDescent="0.35">
      <c r="B380" s="304"/>
      <c r="C380" s="8"/>
      <c r="D380" s="300" t="s">
        <v>442</v>
      </c>
      <c r="E380" s="275"/>
      <c r="F380" s="4"/>
      <c r="G380" s="4"/>
      <c r="H380" s="4"/>
      <c r="I380" s="4"/>
      <c r="J380" s="1065"/>
      <c r="K380" s="1065"/>
      <c r="L380" s="1065"/>
      <c r="M380" s="1065"/>
      <c r="N380" s="1065"/>
      <c r="O380" s="1065"/>
      <c r="P380" s="1065"/>
      <c r="Q380" s="1065"/>
      <c r="R380" s="1065"/>
      <c r="S380" s="275"/>
    </row>
    <row r="381" spans="2:19" s="276" customFormat="1" x14ac:dyDescent="0.35">
      <c r="B381" s="304"/>
      <c r="C381" s="8"/>
      <c r="D381" s="300" t="s">
        <v>441</v>
      </c>
      <c r="E381" s="275"/>
      <c r="F381" s="4"/>
      <c r="G381" s="4"/>
      <c r="H381" s="4"/>
      <c r="I381" s="4"/>
      <c r="J381" s="535"/>
      <c r="K381" s="4"/>
      <c r="L381" s="4"/>
      <c r="M381" s="4"/>
      <c r="N381" s="4"/>
      <c r="O381" s="275"/>
      <c r="P381" s="275"/>
      <c r="Q381" s="275"/>
      <c r="R381" s="275"/>
      <c r="S381" s="275"/>
    </row>
    <row r="382" spans="2:19" s="276" customFormat="1" x14ac:dyDescent="0.35">
      <c r="B382" s="275"/>
      <c r="C382" s="275"/>
      <c r="D382" s="4"/>
      <c r="E382" s="4"/>
      <c r="F382" s="4"/>
      <c r="G382" s="4"/>
      <c r="H382" s="4"/>
      <c r="I382" s="4"/>
      <c r="J382" s="4"/>
      <c r="K382" s="4"/>
      <c r="L382" s="4"/>
      <c r="M382" s="4"/>
      <c r="N382" s="4"/>
      <c r="O382" s="275"/>
      <c r="P382" s="275"/>
      <c r="Q382" s="275"/>
      <c r="R382" s="275"/>
      <c r="S382" s="275"/>
    </row>
    <row r="383" spans="2:19" s="276" customFormat="1" x14ac:dyDescent="0.35">
      <c r="B383" s="536" t="s">
        <v>440</v>
      </c>
      <c r="C383" s="536"/>
      <c r="D383" s="275"/>
      <c r="E383" s="4"/>
      <c r="F383" s="4"/>
      <c r="G383" s="4"/>
      <c r="H383" s="4"/>
      <c r="I383" s="4"/>
      <c r="J383" s="537" t="s">
        <v>727</v>
      </c>
      <c r="K383" s="275"/>
      <c r="L383" s="536"/>
      <c r="M383" s="536"/>
      <c r="N383" s="536"/>
      <c r="O383" s="275"/>
      <c r="P383" s="536" t="s">
        <v>728</v>
      </c>
      <c r="Q383" s="4"/>
      <c r="R383" s="275"/>
      <c r="S383" s="286"/>
    </row>
    <row r="384" spans="2:19" s="276" customFormat="1" x14ac:dyDescent="0.35">
      <c r="B384" s="275"/>
      <c r="C384" s="275"/>
      <c r="D384" s="4"/>
      <c r="E384" s="4"/>
      <c r="F384" s="4"/>
      <c r="G384" s="4"/>
      <c r="H384" s="4"/>
      <c r="I384" s="4"/>
      <c r="J384" s="275"/>
      <c r="K384" s="275"/>
      <c r="L384" s="539"/>
      <c r="M384" s="539"/>
      <c r="N384" s="539"/>
      <c r="O384" s="275"/>
      <c r="P384" s="4"/>
      <c r="Q384" s="4"/>
      <c r="R384" s="275"/>
      <c r="S384" s="286"/>
    </row>
    <row r="385" spans="2:19" s="276" customFormat="1" x14ac:dyDescent="0.35">
      <c r="B385" s="278"/>
      <c r="C385" s="8"/>
      <c r="D385" s="300" t="s">
        <v>437</v>
      </c>
      <c r="E385" s="275"/>
      <c r="F385" s="4"/>
      <c r="G385" s="4"/>
      <c r="H385" s="4"/>
      <c r="I385" s="4"/>
      <c r="J385" s="1055"/>
      <c r="K385" s="1056"/>
      <c r="L385" s="1056"/>
      <c r="M385" s="1056"/>
      <c r="N385" s="1057"/>
      <c r="O385" s="275"/>
      <c r="P385" s="1055"/>
      <c r="Q385" s="1056"/>
      <c r="R385" s="1057"/>
      <c r="S385" s="286"/>
    </row>
    <row r="386" spans="2:19" s="276" customFormat="1" x14ac:dyDescent="0.35">
      <c r="B386" s="278"/>
      <c r="C386" s="8"/>
      <c r="D386" s="300" t="s">
        <v>436</v>
      </c>
      <c r="E386" s="275"/>
      <c r="F386" s="4"/>
      <c r="G386" s="4"/>
      <c r="H386" s="4"/>
      <c r="I386" s="4"/>
      <c r="J386" s="1055"/>
      <c r="K386" s="1056"/>
      <c r="L386" s="1056"/>
      <c r="M386" s="1056"/>
      <c r="N386" s="1057"/>
      <c r="O386" s="275"/>
      <c r="P386" s="1055"/>
      <c r="Q386" s="1056"/>
      <c r="R386" s="1057"/>
      <c r="S386" s="286"/>
    </row>
    <row r="387" spans="2:19" s="276" customFormat="1" x14ac:dyDescent="0.35">
      <c r="B387" s="278"/>
      <c r="C387" s="8"/>
      <c r="D387" s="300" t="s">
        <v>435</v>
      </c>
      <c r="E387" s="275"/>
      <c r="F387" s="4"/>
      <c r="G387" s="4"/>
      <c r="H387" s="4"/>
      <c r="I387" s="4"/>
      <c r="J387" s="1055"/>
      <c r="K387" s="1056"/>
      <c r="L387" s="1056"/>
      <c r="M387" s="1056"/>
      <c r="N387" s="1057"/>
      <c r="O387" s="275"/>
      <c r="P387" s="1055"/>
      <c r="Q387" s="1056"/>
      <c r="R387" s="1057"/>
      <c r="S387" s="286"/>
    </row>
    <row r="388" spans="2:19" s="276" customFormat="1" x14ac:dyDescent="0.35">
      <c r="B388" s="278"/>
      <c r="C388" s="8"/>
      <c r="D388" s="300" t="s">
        <v>434</v>
      </c>
      <c r="E388" s="275"/>
      <c r="F388" s="4"/>
      <c r="G388" s="4"/>
      <c r="H388" s="4"/>
      <c r="I388" s="4"/>
      <c r="J388" s="1055"/>
      <c r="K388" s="1056"/>
      <c r="L388" s="1056"/>
      <c r="M388" s="1056"/>
      <c r="N388" s="1057"/>
      <c r="O388" s="275"/>
      <c r="P388" s="1055"/>
      <c r="Q388" s="1056"/>
      <c r="R388" s="1057"/>
      <c r="S388" s="286"/>
    </row>
    <row r="389" spans="2:19" s="276" customFormat="1" x14ac:dyDescent="0.35">
      <c r="B389" s="278"/>
      <c r="C389" s="8"/>
      <c r="D389" s="300" t="s">
        <v>433</v>
      </c>
      <c r="E389" s="275"/>
      <c r="F389" s="4"/>
      <c r="G389" s="4"/>
      <c r="H389" s="4"/>
      <c r="I389" s="4"/>
      <c r="J389" s="1055"/>
      <c r="K389" s="1056"/>
      <c r="L389" s="1056"/>
      <c r="M389" s="1056"/>
      <c r="N389" s="1057"/>
      <c r="O389" s="275"/>
      <c r="P389" s="1055"/>
      <c r="Q389" s="1056"/>
      <c r="R389" s="1057"/>
      <c r="S389" s="286"/>
    </row>
    <row r="390" spans="2:19" s="276" customFormat="1" x14ac:dyDescent="0.35">
      <c r="B390" s="278"/>
      <c r="C390" s="8"/>
      <c r="D390" s="300" t="s">
        <v>432</v>
      </c>
      <c r="E390" s="275"/>
      <c r="F390" s="4"/>
      <c r="G390" s="4"/>
      <c r="H390" s="4"/>
      <c r="I390" s="4"/>
      <c r="J390" s="1055"/>
      <c r="K390" s="1056"/>
      <c r="L390" s="1056"/>
      <c r="M390" s="1056"/>
      <c r="N390" s="1057"/>
      <c r="O390" s="275"/>
      <c r="P390" s="1055"/>
      <c r="Q390" s="1056"/>
      <c r="R390" s="1057"/>
      <c r="S390" s="286"/>
    </row>
    <row r="391" spans="2:19" s="276" customFormat="1" x14ac:dyDescent="0.35">
      <c r="B391" s="278"/>
      <c r="C391" s="8"/>
      <c r="D391" s="300" t="s">
        <v>431</v>
      </c>
      <c r="E391" s="275"/>
      <c r="F391" s="4"/>
      <c r="G391" s="4"/>
      <c r="H391" s="4"/>
      <c r="I391" s="4"/>
      <c r="J391" s="1055"/>
      <c r="K391" s="1056"/>
      <c r="L391" s="1056"/>
      <c r="M391" s="1056"/>
      <c r="N391" s="1057"/>
      <c r="O391" s="275"/>
      <c r="P391" s="1055"/>
      <c r="Q391" s="1056"/>
      <c r="R391" s="1057"/>
      <c r="S391" s="275"/>
    </row>
    <row r="392" spans="2:19" s="276" customFormat="1" ht="15" customHeight="1" x14ac:dyDescent="0.35">
      <c r="B392" s="278"/>
      <c r="C392" s="8"/>
      <c r="D392" s="300" t="s">
        <v>430</v>
      </c>
      <c r="E392" s="275"/>
      <c r="F392" s="4"/>
      <c r="G392" s="4"/>
      <c r="H392" s="4"/>
      <c r="I392" s="4"/>
      <c r="J392" s="1055"/>
      <c r="K392" s="1056"/>
      <c r="L392" s="1056"/>
      <c r="M392" s="1056"/>
      <c r="N392" s="1057"/>
      <c r="O392" s="275"/>
      <c r="P392" s="1055"/>
      <c r="Q392" s="1056"/>
      <c r="R392" s="1057"/>
      <c r="S392" s="285"/>
    </row>
    <row r="393" spans="2:19" s="276" customFormat="1" ht="15" customHeight="1" x14ac:dyDescent="0.35">
      <c r="B393" s="520"/>
      <c r="C393" s="520"/>
      <c r="D393" s="4"/>
      <c r="E393" s="4"/>
      <c r="F393" s="4"/>
      <c r="G393" s="4"/>
      <c r="H393" s="4"/>
      <c r="I393" s="4"/>
      <c r="J393" s="4"/>
      <c r="K393" s="4"/>
      <c r="L393" s="4"/>
      <c r="M393" s="4"/>
      <c r="N393" s="4"/>
      <c r="O393" s="275"/>
      <c r="P393" s="275"/>
      <c r="Q393" s="275"/>
      <c r="R393" s="275"/>
      <c r="S393" s="284"/>
    </row>
    <row r="394" spans="2:19" s="276" customFormat="1" x14ac:dyDescent="0.35">
      <c r="B394" s="520" t="s">
        <v>729</v>
      </c>
      <c r="C394" s="520"/>
      <c r="D394" s="4"/>
      <c r="E394" s="4"/>
      <c r="F394" s="4"/>
      <c r="G394" s="4"/>
      <c r="H394" s="4"/>
      <c r="I394" s="4"/>
      <c r="J394" s="4"/>
      <c r="K394" s="4"/>
      <c r="L394" s="4"/>
      <c r="M394" s="4"/>
      <c r="N394" s="4"/>
      <c r="O394" s="275"/>
      <c r="P394" s="275"/>
      <c r="Q394" s="275"/>
      <c r="R394" s="275"/>
      <c r="S394" s="279"/>
    </row>
    <row r="395" spans="2:19" s="276" customFormat="1" ht="37.5" customHeight="1" x14ac:dyDescent="0.35">
      <c r="B395" s="1058" t="s">
        <v>991</v>
      </c>
      <c r="C395" s="1058"/>
      <c r="D395" s="1058"/>
      <c r="E395" s="1058"/>
      <c r="F395" s="1058"/>
      <c r="G395" s="1058"/>
      <c r="H395" s="1058"/>
      <c r="I395" s="1058"/>
      <c r="J395" s="1058"/>
      <c r="K395" s="1058"/>
      <c r="L395" s="1058"/>
      <c r="M395" s="1058"/>
      <c r="N395" s="1058"/>
      <c r="O395" s="1058"/>
      <c r="P395" s="1058"/>
      <c r="Q395" s="1058"/>
      <c r="R395" s="1058"/>
      <c r="S395" s="279"/>
    </row>
    <row r="396" spans="2:19" s="276" customFormat="1" ht="80.150000000000006" customHeight="1" x14ac:dyDescent="0.35">
      <c r="B396" s="1059"/>
      <c r="C396" s="1060"/>
      <c r="D396" s="1060"/>
      <c r="E396" s="1060"/>
      <c r="F396" s="1060"/>
      <c r="G396" s="1060"/>
      <c r="H396" s="1060"/>
      <c r="I396" s="1060"/>
      <c r="J396" s="1060"/>
      <c r="K396" s="1060"/>
      <c r="L396" s="1060"/>
      <c r="M396" s="1060"/>
      <c r="N396" s="1060"/>
      <c r="O396" s="1060"/>
      <c r="P396" s="1060"/>
      <c r="Q396" s="1060"/>
      <c r="R396" s="1061"/>
      <c r="S396" s="275"/>
    </row>
    <row r="397" spans="2:19" s="276" customFormat="1" x14ac:dyDescent="0.35">
      <c r="B397" s="540" t="s">
        <v>257</v>
      </c>
      <c r="C397" s="540"/>
      <c r="D397" s="541"/>
      <c r="E397" s="542">
        <f>1500-LEN(B396)</f>
        <v>1500</v>
      </c>
      <c r="F397" s="541"/>
      <c r="G397" s="541"/>
      <c r="H397" s="541"/>
      <c r="I397" s="541"/>
      <c r="J397" s="541"/>
      <c r="K397" s="541"/>
      <c r="L397" s="543"/>
      <c r="M397" s="541"/>
      <c r="N397" s="544"/>
      <c r="O397" s="544"/>
      <c r="P397" s="544"/>
      <c r="Q397" s="544"/>
      <c r="R397" s="544"/>
      <c r="S397" s="279"/>
    </row>
    <row r="398" spans="2:19" s="276" customFormat="1" ht="15" customHeight="1" x14ac:dyDescent="0.35">
      <c r="B398" s="535"/>
      <c r="C398" s="535"/>
      <c r="D398" s="284"/>
      <c r="E398" s="545"/>
      <c r="F398" s="284"/>
      <c r="G398" s="284"/>
      <c r="H398" s="284"/>
      <c r="I398" s="284"/>
      <c r="J398" s="284"/>
      <c r="K398" s="284"/>
      <c r="L398" s="532"/>
      <c r="M398" s="284"/>
      <c r="N398" s="279"/>
      <c r="O398" s="279"/>
      <c r="P398" s="279"/>
      <c r="Q398" s="279"/>
      <c r="R398" s="279"/>
      <c r="S398" s="275"/>
    </row>
    <row r="399" spans="2:19" s="276" customFormat="1" x14ac:dyDescent="0.35">
      <c r="B399" s="546" t="s">
        <v>730</v>
      </c>
      <c r="C399" s="535"/>
      <c r="D399" s="284"/>
      <c r="E399" s="545"/>
      <c r="F399" s="284"/>
      <c r="G399" s="284"/>
      <c r="H399" s="284"/>
      <c r="I399" s="284"/>
      <c r="J399" s="284"/>
      <c r="K399" s="284"/>
      <c r="L399" s="532"/>
      <c r="M399" s="284"/>
      <c r="N399" s="279"/>
      <c r="O399" s="279"/>
      <c r="P399" s="279"/>
      <c r="Q399" s="279"/>
      <c r="R399" s="279"/>
      <c r="S399" s="275"/>
    </row>
    <row r="400" spans="2:19" s="276" customFormat="1" ht="24" customHeight="1" x14ac:dyDescent="0.35">
      <c r="B400" s="1058" t="s">
        <v>731</v>
      </c>
      <c r="C400" s="1058"/>
      <c r="D400" s="1058"/>
      <c r="E400" s="1058"/>
      <c r="F400" s="1058"/>
      <c r="G400" s="1058"/>
      <c r="H400" s="1058"/>
      <c r="I400" s="1058"/>
      <c r="J400" s="1058"/>
      <c r="K400" s="1058"/>
      <c r="L400" s="1058"/>
      <c r="M400" s="1058"/>
      <c r="N400" s="1058"/>
      <c r="O400" s="1058"/>
      <c r="P400" s="1058"/>
      <c r="Q400" s="1058"/>
      <c r="R400" s="1058"/>
      <c r="S400" s="275"/>
    </row>
    <row r="401" spans="2:19" s="276" customFormat="1" ht="80.150000000000006" customHeight="1" x14ac:dyDescent="0.35">
      <c r="B401" s="1059"/>
      <c r="C401" s="1060"/>
      <c r="D401" s="1060"/>
      <c r="E401" s="1060"/>
      <c r="F401" s="1060"/>
      <c r="G401" s="1060"/>
      <c r="H401" s="1060"/>
      <c r="I401" s="1060"/>
      <c r="J401" s="1060"/>
      <c r="K401" s="1060"/>
      <c r="L401" s="1060"/>
      <c r="M401" s="1060"/>
      <c r="N401" s="1060"/>
      <c r="O401" s="1060"/>
      <c r="P401" s="1060"/>
      <c r="Q401" s="1060"/>
      <c r="R401" s="1061"/>
      <c r="S401" s="275"/>
    </row>
    <row r="402" spans="2:19" s="276" customFormat="1" ht="16" thickBot="1" x14ac:dyDescent="0.4">
      <c r="B402" s="547" t="s">
        <v>257</v>
      </c>
      <c r="C402" s="547"/>
      <c r="D402" s="548"/>
      <c r="E402" s="549">
        <f>1500-LEN(B401)</f>
        <v>1500</v>
      </c>
      <c r="F402" s="548"/>
      <c r="G402" s="548"/>
      <c r="H402" s="548"/>
      <c r="I402" s="548"/>
      <c r="J402" s="548"/>
      <c r="K402" s="548"/>
      <c r="L402" s="550"/>
      <c r="M402" s="548"/>
      <c r="N402" s="551"/>
      <c r="O402" s="551"/>
      <c r="P402" s="551"/>
      <c r="Q402" s="551"/>
      <c r="R402" s="551"/>
      <c r="S402" s="275"/>
    </row>
    <row r="403" spans="2:19" s="276" customFormat="1" x14ac:dyDescent="0.35">
      <c r="B403" s="535"/>
      <c r="C403" s="535"/>
      <c r="D403" s="284"/>
      <c r="E403" s="545"/>
      <c r="F403" s="284"/>
      <c r="G403" s="284"/>
      <c r="H403" s="284"/>
      <c r="I403" s="284"/>
      <c r="J403" s="284"/>
      <c r="K403" s="284"/>
      <c r="L403" s="532"/>
      <c r="M403" s="284"/>
      <c r="N403" s="279"/>
      <c r="O403" s="279"/>
      <c r="P403" s="279"/>
      <c r="Q403" s="279"/>
      <c r="R403" s="279"/>
      <c r="S403" s="275"/>
    </row>
    <row r="404" spans="2:19" s="276" customFormat="1" ht="18" x14ac:dyDescent="0.4">
      <c r="B404" s="519" t="s">
        <v>463</v>
      </c>
      <c r="C404" s="519"/>
      <c r="D404" s="520"/>
      <c r="E404" s="520"/>
      <c r="F404" s="520"/>
      <c r="G404" s="520"/>
      <c r="H404" s="520"/>
      <c r="I404" s="520"/>
      <c r="J404" s="520"/>
      <c r="K404" s="520"/>
      <c r="L404" s="521"/>
      <c r="M404" s="520"/>
      <c r="N404" s="166"/>
      <c r="O404" s="275"/>
      <c r="P404" s="166"/>
      <c r="Q404" s="275"/>
      <c r="R404" s="275"/>
      <c r="S404" s="275"/>
    </row>
    <row r="405" spans="2:19" s="276" customFormat="1" ht="16" thickBot="1" x14ac:dyDescent="0.4">
      <c r="B405" s="522" t="s">
        <v>462</v>
      </c>
      <c r="C405" s="522"/>
      <c r="D405" s="523"/>
      <c r="E405" s="523"/>
      <c r="F405" s="523"/>
      <c r="G405" s="523"/>
      <c r="H405" s="523"/>
      <c r="I405" s="523"/>
      <c r="J405" s="523"/>
      <c r="K405" s="523"/>
      <c r="L405" s="524"/>
      <c r="M405" s="523"/>
      <c r="N405" s="525"/>
      <c r="O405" s="275"/>
      <c r="P405" s="525"/>
      <c r="Q405" s="525"/>
      <c r="R405" s="525"/>
      <c r="S405" s="279"/>
    </row>
    <row r="406" spans="2:19" s="276" customFormat="1" x14ac:dyDescent="0.35">
      <c r="B406" s="526"/>
      <c r="C406" s="526"/>
      <c r="D406" s="526"/>
      <c r="E406" s="527"/>
      <c r="F406" s="726" t="s">
        <v>886</v>
      </c>
      <c r="G406" s="282"/>
      <c r="H406" s="528"/>
      <c r="I406" s="528"/>
      <c r="J406" s="526"/>
      <c r="K406" s="526"/>
      <c r="L406" s="529" t="s">
        <v>238</v>
      </c>
      <c r="M406" s="526"/>
      <c r="N406" s="1062" t="s">
        <v>255</v>
      </c>
      <c r="O406" s="1062"/>
      <c r="P406" s="1062"/>
      <c r="Q406" s="530"/>
      <c r="R406" s="530"/>
      <c r="S406" s="275"/>
    </row>
    <row r="407" spans="2:19" s="276" customFormat="1" x14ac:dyDescent="0.35">
      <c r="B407" s="531" t="s">
        <v>468</v>
      </c>
      <c r="C407" s="532"/>
      <c r="D407" s="533">
        <f>D341+1</f>
        <v>7</v>
      </c>
      <c r="E407" s="1074"/>
      <c r="F407" s="1075"/>
      <c r="G407" s="1076"/>
      <c r="H407" s="4"/>
      <c r="I407" s="4"/>
      <c r="J407" s="8" t="s">
        <v>232</v>
      </c>
      <c r="K407" s="8"/>
      <c r="L407" s="283"/>
      <c r="M407" s="4"/>
      <c r="N407" s="1070"/>
      <c r="O407" s="1071"/>
      <c r="P407" s="1071"/>
      <c r="Q407" s="1071"/>
      <c r="R407" s="1072"/>
      <c r="S407" s="275"/>
    </row>
    <row r="408" spans="2:19" s="276" customFormat="1" x14ac:dyDescent="0.35">
      <c r="B408" s="8" t="s">
        <v>231</v>
      </c>
      <c r="C408" s="8"/>
      <c r="D408" s="1077"/>
      <c r="E408" s="1077"/>
      <c r="F408" s="1077"/>
      <c r="G408" s="1077"/>
      <c r="H408" s="4"/>
      <c r="I408" s="4"/>
      <c r="J408" s="8" t="s">
        <v>241</v>
      </c>
      <c r="K408" s="8"/>
      <c r="L408" s="283"/>
      <c r="M408" s="4"/>
      <c r="N408" s="1070"/>
      <c r="O408" s="1071"/>
      <c r="P408" s="1071"/>
      <c r="Q408" s="1071"/>
      <c r="R408" s="1072"/>
      <c r="S408" s="275"/>
    </row>
    <row r="409" spans="2:19" s="276" customFormat="1" x14ac:dyDescent="0.35">
      <c r="B409" s="8" t="s">
        <v>227</v>
      </c>
      <c r="C409" s="8"/>
      <c r="D409" s="1069"/>
      <c r="E409" s="1069"/>
      <c r="F409" s="1069"/>
      <c r="G409" s="1069"/>
      <c r="H409" s="4"/>
      <c r="I409" s="4"/>
      <c r="J409" s="8" t="s">
        <v>239</v>
      </c>
      <c r="K409" s="8"/>
      <c r="L409" s="283"/>
      <c r="M409" s="4"/>
      <c r="N409" s="1070"/>
      <c r="O409" s="1071"/>
      <c r="P409" s="1071"/>
      <c r="Q409" s="1071"/>
      <c r="R409" s="1072"/>
      <c r="S409" s="275"/>
    </row>
    <row r="410" spans="2:19" s="276" customFormat="1" x14ac:dyDescent="0.35">
      <c r="B410" s="8" t="s">
        <v>461</v>
      </c>
      <c r="C410" s="8"/>
      <c r="D410" s="1069"/>
      <c r="E410" s="1069"/>
      <c r="F410" s="1069"/>
      <c r="G410" s="1069"/>
      <c r="H410" s="4"/>
      <c r="I410" s="4"/>
      <c r="J410" s="8" t="s">
        <v>244</v>
      </c>
      <c r="K410" s="8"/>
      <c r="L410" s="283"/>
      <c r="M410" s="4"/>
      <c r="N410" s="1070"/>
      <c r="O410" s="1071"/>
      <c r="P410" s="1071"/>
      <c r="Q410" s="1071"/>
      <c r="R410" s="1072"/>
      <c r="S410" s="275"/>
    </row>
    <row r="411" spans="2:19" s="276" customFormat="1" x14ac:dyDescent="0.35">
      <c r="B411" s="8" t="s">
        <v>254</v>
      </c>
      <c r="C411" s="8"/>
      <c r="D411" s="1073"/>
      <c r="E411" s="1073"/>
      <c r="F411" s="1073"/>
      <c r="G411" s="1073"/>
      <c r="H411" s="4"/>
      <c r="I411" s="4"/>
      <c r="J411" s="8" t="s">
        <v>240</v>
      </c>
      <c r="K411" s="8"/>
      <c r="L411" s="283"/>
      <c r="M411" s="4"/>
      <c r="N411" s="1070"/>
      <c r="O411" s="1071"/>
      <c r="P411" s="1071"/>
      <c r="Q411" s="1071"/>
      <c r="R411" s="1072"/>
      <c r="S411" s="275"/>
    </row>
    <row r="412" spans="2:19" s="276" customFormat="1" x14ac:dyDescent="0.35">
      <c r="B412" s="8" t="s">
        <v>48</v>
      </c>
      <c r="C412" s="8"/>
      <c r="D412" s="1069"/>
      <c r="E412" s="1069"/>
      <c r="F412" s="1069"/>
      <c r="G412" s="1069"/>
      <c r="H412" s="4"/>
      <c r="I412" s="4"/>
      <c r="J412" s="4"/>
      <c r="K412" s="4"/>
      <c r="L412" s="8"/>
      <c r="M412" s="4"/>
      <c r="N412" s="299"/>
      <c r="O412" s="275"/>
      <c r="P412" s="299"/>
      <c r="Q412" s="275"/>
      <c r="R412" s="275"/>
      <c r="S412" s="275"/>
    </row>
    <row r="413" spans="2:19" s="276" customFormat="1" x14ac:dyDescent="0.35">
      <c r="B413" s="8" t="s">
        <v>283</v>
      </c>
      <c r="C413" s="4"/>
      <c r="D413" s="1069"/>
      <c r="E413" s="1069"/>
      <c r="F413" s="1069"/>
      <c r="G413" s="1069"/>
      <c r="H413" s="4"/>
      <c r="I413" s="4"/>
      <c r="J413" s="275"/>
      <c r="K413" s="275"/>
      <c r="L413" s="275"/>
      <c r="M413" s="275"/>
      <c r="N413" s="275"/>
      <c r="O413" s="275"/>
      <c r="P413" s="275"/>
      <c r="Q413" s="275"/>
      <c r="R413" s="275"/>
      <c r="S413" s="275"/>
    </row>
    <row r="414" spans="2:19" s="276" customFormat="1" x14ac:dyDescent="0.35">
      <c r="B414" s="8" t="s">
        <v>236</v>
      </c>
      <c r="C414" s="8"/>
      <c r="D414" s="280"/>
      <c r="E414" s="534" t="s">
        <v>234</v>
      </c>
      <c r="F414" s="4"/>
      <c r="G414" s="4"/>
      <c r="H414" s="4"/>
      <c r="I414" s="4"/>
      <c r="J414" s="8" t="s">
        <v>243</v>
      </c>
      <c r="K414" s="4"/>
      <c r="L414" s="282"/>
      <c r="M414" s="4"/>
      <c r="N414"/>
      <c r="O414"/>
      <c r="P414"/>
      <c r="Q414"/>
      <c r="R414" s="275"/>
      <c r="S414" s="275"/>
    </row>
    <row r="415" spans="2:19" s="276" customFormat="1" x14ac:dyDescent="0.35">
      <c r="B415" s="8" t="s">
        <v>237</v>
      </c>
      <c r="C415" s="8"/>
      <c r="D415" s="280"/>
      <c r="E415" s="534" t="s">
        <v>235</v>
      </c>
      <c r="F415" s="4"/>
      <c r="G415" s="4"/>
      <c r="H415" s="4"/>
      <c r="I415" s="4"/>
      <c r="J415" s="8" t="s">
        <v>233</v>
      </c>
      <c r="K415" s="4"/>
      <c r="L415" s="281"/>
      <c r="M415" s="4"/>
      <c r="N415" s="299"/>
      <c r="O415" s="275"/>
      <c r="P415" s="299"/>
      <c r="Q415" s="275"/>
      <c r="R415" s="275"/>
      <c r="S415" s="275"/>
    </row>
    <row r="416" spans="2:19" s="276" customFormat="1" x14ac:dyDescent="0.35">
      <c r="B416" s="275"/>
      <c r="C416" s="275"/>
      <c r="D416" s="275"/>
      <c r="E416" s="275"/>
      <c r="F416" s="275"/>
      <c r="G416" s="275"/>
      <c r="H416" s="275"/>
      <c r="I416" s="275"/>
      <c r="J416" s="8" t="s">
        <v>183</v>
      </c>
      <c r="K416" s="4"/>
      <c r="L416" s="1066"/>
      <c r="M416" s="1067"/>
      <c r="N416" s="1067"/>
      <c r="O416" s="1067"/>
      <c r="P416" s="1068"/>
      <c r="Q416" s="275"/>
      <c r="R416" s="275"/>
      <c r="S416" s="275"/>
    </row>
    <row r="417" spans="2:19" s="276" customFormat="1" x14ac:dyDescent="0.35">
      <c r="B417" s="520" t="s">
        <v>460</v>
      </c>
      <c r="C417" s="520"/>
      <c r="G417" s="4"/>
      <c r="H417" s="4"/>
      <c r="I417" s="4"/>
      <c r="J417" s="4"/>
      <c r="K417" s="4"/>
      <c r="L417" s="4"/>
      <c r="M417" s="4"/>
      <c r="N417" s="4"/>
      <c r="O417" s="275"/>
      <c r="P417" s="275"/>
      <c r="Q417" s="275"/>
      <c r="R417" s="275"/>
      <c r="S417" s="275"/>
    </row>
    <row r="418" spans="2:19" s="276" customFormat="1" x14ac:dyDescent="0.35">
      <c r="B418" s="535" t="s">
        <v>990</v>
      </c>
      <c r="C418" s="535"/>
      <c r="D418" s="4"/>
      <c r="E418" s="4"/>
      <c r="F418" s="4"/>
      <c r="G418" s="4"/>
      <c r="H418" s="4"/>
      <c r="I418" s="4"/>
      <c r="J418" s="275"/>
      <c r="K418" s="4"/>
      <c r="L418" s="4"/>
      <c r="M418" s="4"/>
      <c r="N418" s="4"/>
      <c r="O418" s="275"/>
      <c r="P418" s="275"/>
      <c r="Q418" s="275"/>
      <c r="R418" s="275"/>
      <c r="S418" s="275"/>
    </row>
    <row r="419" spans="2:19" s="276" customFormat="1" x14ac:dyDescent="0.35">
      <c r="B419" s="535"/>
      <c r="C419" s="535"/>
      <c r="D419" s="4"/>
      <c r="E419" s="4"/>
      <c r="F419" s="4"/>
      <c r="G419" s="4"/>
      <c r="H419" s="4"/>
      <c r="I419" s="4"/>
      <c r="J419" s="275"/>
      <c r="K419" s="4"/>
      <c r="L419" s="4"/>
      <c r="M419" s="4"/>
      <c r="N419" s="4"/>
      <c r="O419" s="275"/>
      <c r="P419" s="275"/>
      <c r="Q419" s="275"/>
      <c r="R419" s="275"/>
      <c r="S419" s="275"/>
    </row>
    <row r="420" spans="2:19" s="276" customFormat="1" x14ac:dyDescent="0.35">
      <c r="B420" s="285" t="s">
        <v>464</v>
      </c>
      <c r="C420" s="285"/>
      <c r="D420" s="4"/>
      <c r="E420" s="4"/>
      <c r="F420" s="4"/>
      <c r="G420" s="536" t="s">
        <v>439</v>
      </c>
      <c r="H420" s="4"/>
      <c r="I420" s="4"/>
      <c r="J420" s="4"/>
      <c r="K420" s="4"/>
      <c r="L420" s="275"/>
      <c r="M420" s="275"/>
      <c r="N420" s="537" t="s">
        <v>438</v>
      </c>
      <c r="O420" s="275"/>
      <c r="P420" s="275"/>
      <c r="Q420" s="275"/>
      <c r="R420" s="275"/>
      <c r="S420" s="286"/>
    </row>
    <row r="421" spans="2:19" s="276" customFormat="1" x14ac:dyDescent="0.35">
      <c r="B421" s="292"/>
      <c r="C421" s="538"/>
      <c r="D421" s="300" t="s">
        <v>459</v>
      </c>
      <c r="E421" s="275"/>
      <c r="F421" s="4"/>
      <c r="G421" s="1055"/>
      <c r="H421" s="1056"/>
      <c r="I421" s="1056"/>
      <c r="J421" s="1056"/>
      <c r="K421" s="1056"/>
      <c r="L421" s="1057"/>
      <c r="M421" s="275"/>
      <c r="N421" s="1055"/>
      <c r="O421" s="1056"/>
      <c r="P421" s="1056"/>
      <c r="Q421" s="1056"/>
      <c r="R421" s="1057"/>
      <c r="S421" s="286"/>
    </row>
    <row r="422" spans="2:19" s="276" customFormat="1" x14ac:dyDescent="0.35">
      <c r="B422" s="292"/>
      <c r="C422" s="538"/>
      <c r="D422" s="300" t="s">
        <v>458</v>
      </c>
      <c r="E422" s="275"/>
      <c r="F422" s="4"/>
      <c r="G422" s="1055"/>
      <c r="H422" s="1056"/>
      <c r="I422" s="1056"/>
      <c r="J422" s="1056"/>
      <c r="K422" s="1056"/>
      <c r="L422" s="1057"/>
      <c r="M422" s="275"/>
      <c r="N422" s="1055"/>
      <c r="O422" s="1056"/>
      <c r="P422" s="1056"/>
      <c r="Q422" s="1056"/>
      <c r="R422" s="1057"/>
      <c r="S422" s="286"/>
    </row>
    <row r="423" spans="2:19" s="276" customFormat="1" x14ac:dyDescent="0.35">
      <c r="B423" s="292"/>
      <c r="C423" s="538"/>
      <c r="D423" s="300" t="s">
        <v>457</v>
      </c>
      <c r="E423" s="275"/>
      <c r="F423" s="4"/>
      <c r="G423" s="1055"/>
      <c r="H423" s="1056"/>
      <c r="I423" s="1056"/>
      <c r="J423" s="1056"/>
      <c r="K423" s="1056"/>
      <c r="L423" s="1057"/>
      <c r="M423" s="275"/>
      <c r="N423" s="1055"/>
      <c r="O423" s="1056"/>
      <c r="P423" s="1056"/>
      <c r="Q423" s="1056"/>
      <c r="R423" s="1057"/>
      <c r="S423" s="286"/>
    </row>
    <row r="424" spans="2:19" s="276" customFormat="1" x14ac:dyDescent="0.35">
      <c r="B424" s="292"/>
      <c r="C424" s="538"/>
      <c r="D424" s="300" t="s">
        <v>456</v>
      </c>
      <c r="E424" s="275"/>
      <c r="F424" s="4"/>
      <c r="G424" s="1055"/>
      <c r="H424" s="1056"/>
      <c r="I424" s="1056"/>
      <c r="J424" s="1056"/>
      <c r="K424" s="1056"/>
      <c r="L424" s="1057"/>
      <c r="M424" s="275"/>
      <c r="N424" s="1055"/>
      <c r="O424" s="1056"/>
      <c r="P424" s="1056"/>
      <c r="Q424" s="1056"/>
      <c r="R424" s="1057"/>
      <c r="S424" s="286"/>
    </row>
    <row r="425" spans="2:19" s="276" customFormat="1" x14ac:dyDescent="0.35">
      <c r="B425" s="292"/>
      <c r="C425" s="538"/>
      <c r="D425" s="300" t="s">
        <v>455</v>
      </c>
      <c r="E425" s="275"/>
      <c r="F425" s="4"/>
      <c r="G425" s="1055"/>
      <c r="H425" s="1056"/>
      <c r="I425" s="1056"/>
      <c r="J425" s="1056"/>
      <c r="K425" s="1056"/>
      <c r="L425" s="1057"/>
      <c r="M425" s="275"/>
      <c r="N425" s="1055"/>
      <c r="O425" s="1056"/>
      <c r="P425" s="1056"/>
      <c r="Q425" s="1056"/>
      <c r="R425" s="1057"/>
      <c r="S425" s="286"/>
    </row>
    <row r="426" spans="2:19" s="276" customFormat="1" x14ac:dyDescent="0.35">
      <c r="B426" s="292"/>
      <c r="C426" s="538"/>
      <c r="D426" s="300" t="s">
        <v>454</v>
      </c>
      <c r="E426" s="275"/>
      <c r="F426" s="4"/>
      <c r="G426" s="1055"/>
      <c r="H426" s="1056"/>
      <c r="I426" s="1056"/>
      <c r="J426" s="1056"/>
      <c r="K426" s="1056"/>
      <c r="L426" s="1057"/>
      <c r="M426" s="275"/>
      <c r="N426" s="1055"/>
      <c r="O426" s="1056"/>
      <c r="P426" s="1056"/>
      <c r="Q426" s="1056"/>
      <c r="R426" s="1057"/>
      <c r="S426" s="286"/>
    </row>
    <row r="427" spans="2:19" s="276" customFormat="1" x14ac:dyDescent="0.35">
      <c r="B427" s="292"/>
      <c r="C427" s="538"/>
      <c r="D427" s="300" t="s">
        <v>453</v>
      </c>
      <c r="E427" s="275"/>
      <c r="F427" s="4"/>
      <c r="G427" s="1055"/>
      <c r="H427" s="1056"/>
      <c r="I427" s="1056"/>
      <c r="J427" s="1056"/>
      <c r="K427" s="1056"/>
      <c r="L427" s="1057"/>
      <c r="M427" s="275"/>
      <c r="N427" s="1055"/>
      <c r="O427" s="1056"/>
      <c r="P427" s="1056"/>
      <c r="Q427" s="1056"/>
      <c r="R427" s="1057"/>
      <c r="S427" s="286"/>
    </row>
    <row r="428" spans="2:19" s="276" customFormat="1" x14ac:dyDescent="0.35">
      <c r="B428" s="292"/>
      <c r="C428" s="538"/>
      <c r="D428" s="300" t="s">
        <v>452</v>
      </c>
      <c r="E428" s="275"/>
      <c r="F428" s="4"/>
      <c r="G428" s="1055"/>
      <c r="H428" s="1056"/>
      <c r="I428" s="1056"/>
      <c r="J428" s="1056"/>
      <c r="K428" s="1056"/>
      <c r="L428" s="1057"/>
      <c r="M428" s="275"/>
      <c r="N428" s="1055"/>
      <c r="O428" s="1056"/>
      <c r="P428" s="1056"/>
      <c r="Q428" s="1056"/>
      <c r="R428" s="1057"/>
      <c r="S428" s="286"/>
    </row>
    <row r="429" spans="2:19" s="276" customFormat="1" x14ac:dyDescent="0.35">
      <c r="B429" s="292"/>
      <c r="C429" s="538"/>
      <c r="D429" s="300" t="s">
        <v>451</v>
      </c>
      <c r="E429" s="275"/>
      <c r="F429" s="4"/>
      <c r="G429" s="1055"/>
      <c r="H429" s="1056"/>
      <c r="I429" s="1056"/>
      <c r="J429" s="1056"/>
      <c r="K429" s="1056"/>
      <c r="L429" s="1057"/>
      <c r="M429" s="275"/>
      <c r="N429" s="1055"/>
      <c r="O429" s="1056"/>
      <c r="P429" s="1056"/>
      <c r="Q429" s="1056"/>
      <c r="R429" s="1057"/>
      <c r="S429" s="286"/>
    </row>
    <row r="430" spans="2:19" s="276" customFormat="1" x14ac:dyDescent="0.35">
      <c r="B430" s="292"/>
      <c r="C430" s="538"/>
      <c r="D430" s="300" t="s">
        <v>450</v>
      </c>
      <c r="E430" s="275"/>
      <c r="F430" s="4"/>
      <c r="G430" s="1055"/>
      <c r="H430" s="1056"/>
      <c r="I430" s="1056"/>
      <c r="J430" s="1056"/>
      <c r="K430" s="1056"/>
      <c r="L430" s="1057"/>
      <c r="M430" s="275"/>
      <c r="N430" s="1055"/>
      <c r="O430" s="1056"/>
      <c r="P430" s="1056"/>
      <c r="Q430" s="1056"/>
      <c r="R430" s="1057"/>
      <c r="S430" s="286"/>
    </row>
    <row r="431" spans="2:19" s="276" customFormat="1" x14ac:dyDescent="0.35">
      <c r="B431" s="292"/>
      <c r="C431" s="538"/>
      <c r="D431" s="300" t="s">
        <v>449</v>
      </c>
      <c r="E431" s="275"/>
      <c r="F431" s="4"/>
      <c r="G431" s="1055"/>
      <c r="H431" s="1056"/>
      <c r="I431" s="1056"/>
      <c r="J431" s="1056"/>
      <c r="K431" s="1056"/>
      <c r="L431" s="1057"/>
      <c r="M431" s="275"/>
      <c r="N431" s="1055"/>
      <c r="O431" s="1056"/>
      <c r="P431" s="1056"/>
      <c r="Q431" s="1056"/>
      <c r="R431" s="1057"/>
      <c r="S431" s="286"/>
    </row>
    <row r="432" spans="2:19" s="276" customFormat="1" x14ac:dyDescent="0.35">
      <c r="B432" s="292"/>
      <c r="C432" s="538"/>
      <c r="D432" s="300" t="s">
        <v>448</v>
      </c>
      <c r="E432" s="275"/>
      <c r="F432" s="4"/>
      <c r="G432" s="1055"/>
      <c r="H432" s="1056"/>
      <c r="I432" s="1056"/>
      <c r="J432" s="1056"/>
      <c r="K432" s="1056"/>
      <c r="L432" s="1057"/>
      <c r="M432" s="275"/>
      <c r="N432" s="1055"/>
      <c r="O432" s="1056"/>
      <c r="P432" s="1056"/>
      <c r="Q432" s="1056"/>
      <c r="R432" s="1057"/>
      <c r="S432" s="286"/>
    </row>
    <row r="433" spans="2:19" s="276" customFormat="1" x14ac:dyDescent="0.35">
      <c r="B433" s="292"/>
      <c r="C433" s="538"/>
      <c r="D433" s="300" t="s">
        <v>447</v>
      </c>
      <c r="E433" s="275"/>
      <c r="F433" s="4"/>
      <c r="G433" s="1055"/>
      <c r="H433" s="1056"/>
      <c r="I433" s="1056"/>
      <c r="J433" s="1056"/>
      <c r="K433" s="1056"/>
      <c r="L433" s="1057"/>
      <c r="M433" s="275"/>
      <c r="N433" s="1055"/>
      <c r="O433" s="1056"/>
      <c r="P433" s="1056"/>
      <c r="Q433" s="1056"/>
      <c r="R433" s="1057"/>
      <c r="S433" s="286"/>
    </row>
    <row r="434" spans="2:19" s="276" customFormat="1" ht="15" customHeight="1" x14ac:dyDescent="0.35">
      <c r="B434" s="292"/>
      <c r="C434" s="538"/>
      <c r="D434" s="300" t="s">
        <v>446</v>
      </c>
      <c r="E434" s="275"/>
      <c r="F434" s="4"/>
      <c r="G434" s="1055"/>
      <c r="H434" s="1056"/>
      <c r="I434" s="1056"/>
      <c r="J434" s="1056"/>
      <c r="K434" s="1056"/>
      <c r="L434" s="1057"/>
      <c r="M434" s="275"/>
      <c r="N434" s="1055"/>
      <c r="O434" s="1056"/>
      <c r="P434" s="1056"/>
      <c r="Q434" s="1056"/>
      <c r="R434" s="1057"/>
      <c r="S434" s="275"/>
    </row>
    <row r="435" spans="2:19" s="276" customFormat="1" ht="15" customHeight="1" x14ac:dyDescent="0.35">
      <c r="B435" s="4"/>
      <c r="C435" s="4"/>
      <c r="D435" s="4"/>
      <c r="E435" s="4"/>
      <c r="F435" s="4"/>
      <c r="G435" s="4"/>
      <c r="H435" s="4"/>
      <c r="I435" s="4"/>
      <c r="J435" s="4"/>
      <c r="K435" s="4"/>
      <c r="L435" s="4"/>
      <c r="M435" s="4"/>
      <c r="N435" s="4"/>
      <c r="O435" s="275"/>
      <c r="P435" s="275"/>
      <c r="Q435" s="275"/>
      <c r="R435" s="275"/>
      <c r="S435" s="284"/>
    </row>
    <row r="436" spans="2:19" s="276" customFormat="1" ht="15" customHeight="1" x14ac:dyDescent="0.35">
      <c r="B436" s="1063" t="s">
        <v>726</v>
      </c>
      <c r="C436" s="1063"/>
      <c r="D436" s="1063"/>
      <c r="E436" s="1063"/>
      <c r="F436" s="1063"/>
      <c r="G436" s="1063"/>
      <c r="H436" s="1063"/>
      <c r="I436" s="1063"/>
      <c r="J436" s="1063"/>
      <c r="K436" s="1063"/>
      <c r="L436" s="1063"/>
      <c r="M436" s="1063"/>
      <c r="N436" s="1063"/>
      <c r="O436" s="1063"/>
      <c r="P436" s="1063"/>
      <c r="Q436" s="1063"/>
      <c r="R436" s="1063"/>
      <c r="S436" s="284"/>
    </row>
    <row r="437" spans="2:19" s="276" customFormat="1" ht="80.150000000000006" customHeight="1" x14ac:dyDescent="0.35">
      <c r="B437" s="1059"/>
      <c r="C437" s="1060"/>
      <c r="D437" s="1060"/>
      <c r="E437" s="1060"/>
      <c r="F437" s="1060"/>
      <c r="G437" s="1060"/>
      <c r="H437" s="1060"/>
      <c r="I437" s="1060"/>
      <c r="J437" s="1060"/>
      <c r="K437" s="1060"/>
      <c r="L437" s="1060"/>
      <c r="M437" s="1060"/>
      <c r="N437" s="1060"/>
      <c r="O437" s="1060"/>
      <c r="P437" s="1060"/>
      <c r="Q437" s="1060"/>
      <c r="R437" s="1061"/>
      <c r="S437" s="275"/>
    </row>
    <row r="438" spans="2:19" s="276" customFormat="1" x14ac:dyDescent="0.35">
      <c r="B438" s="536" t="s">
        <v>257</v>
      </c>
      <c r="C438" s="536"/>
      <c r="D438" s="536"/>
      <c r="E438" s="302">
        <f>1500-LEN(B437)</f>
        <v>1500</v>
      </c>
      <c r="F438" s="4"/>
      <c r="G438" s="4"/>
      <c r="H438" s="4"/>
      <c r="I438" s="4"/>
      <c r="J438" s="4"/>
      <c r="K438" s="4"/>
      <c r="L438" s="4"/>
      <c r="M438" s="4"/>
      <c r="N438" s="4"/>
      <c r="O438" s="275"/>
      <c r="P438" s="275"/>
      <c r="Q438" s="275"/>
      <c r="R438" s="275"/>
      <c r="S438" s="275"/>
    </row>
    <row r="439" spans="2:19" s="276" customFormat="1" x14ac:dyDescent="0.35">
      <c r="B439" s="536"/>
      <c r="C439" s="536"/>
      <c r="D439" s="536"/>
      <c r="E439" s="536"/>
      <c r="F439" s="4"/>
      <c r="G439" s="4"/>
      <c r="H439" s="4"/>
      <c r="I439" s="4"/>
      <c r="J439" s="4"/>
      <c r="K439" s="4"/>
      <c r="L439" s="4"/>
      <c r="M439" s="4"/>
      <c r="N439" s="4"/>
      <c r="O439" s="275"/>
      <c r="P439" s="275"/>
      <c r="Q439" s="275"/>
      <c r="R439" s="275"/>
      <c r="S439" s="275"/>
    </row>
    <row r="440" spans="2:19" s="276" customFormat="1" x14ac:dyDescent="0.35">
      <c r="B440" s="520" t="s">
        <v>445</v>
      </c>
      <c r="C440" s="520"/>
      <c r="D440" s="4"/>
      <c r="E440" s="4"/>
      <c r="F440" s="4"/>
      <c r="G440" s="4"/>
      <c r="H440" s="4"/>
      <c r="I440" s="4"/>
      <c r="J440" s="4"/>
      <c r="K440" s="4"/>
      <c r="L440" s="4"/>
      <c r="M440" s="4"/>
      <c r="N440" s="4"/>
      <c r="O440" s="275"/>
      <c r="P440" s="275"/>
      <c r="Q440" s="275"/>
      <c r="R440" s="275"/>
      <c r="S440" s="275"/>
    </row>
    <row r="441" spans="2:19" s="276" customFormat="1" x14ac:dyDescent="0.35">
      <c r="B441" s="536" t="s">
        <v>444</v>
      </c>
      <c r="C441" s="536"/>
      <c r="D441" s="275"/>
      <c r="E441" s="4"/>
      <c r="F441" s="4"/>
      <c r="G441" s="4"/>
      <c r="H441" s="4"/>
      <c r="I441" s="4"/>
      <c r="J441" s="4"/>
      <c r="K441" s="4"/>
      <c r="L441" s="4"/>
      <c r="M441" s="4"/>
      <c r="N441" s="4"/>
      <c r="O441" s="275"/>
      <c r="P441" s="275"/>
      <c r="Q441" s="275"/>
      <c r="R441" s="275"/>
      <c r="S441" s="275"/>
    </row>
    <row r="442" spans="2:19" s="276" customFormat="1" x14ac:dyDescent="0.35">
      <c r="B442" s="275"/>
      <c r="C442" s="275"/>
      <c r="D442" s="275"/>
      <c r="E442" s="4"/>
      <c r="F442" s="4"/>
      <c r="G442" s="4"/>
      <c r="H442" s="4"/>
      <c r="I442" s="4"/>
      <c r="J442" s="4"/>
      <c r="K442" s="4"/>
      <c r="L442" s="4"/>
      <c r="M442" s="4"/>
      <c r="N442" s="4"/>
      <c r="O442" s="275"/>
      <c r="P442" s="275"/>
      <c r="Q442" s="275"/>
      <c r="R442" s="275"/>
      <c r="S442" s="275"/>
    </row>
    <row r="443" spans="2:19" s="276" customFormat="1" x14ac:dyDescent="0.35">
      <c r="B443" s="304"/>
      <c r="C443" s="8"/>
      <c r="D443" s="300" t="s">
        <v>732</v>
      </c>
      <c r="E443" s="275"/>
      <c r="F443" s="4"/>
      <c r="G443" s="4"/>
      <c r="H443" s="4"/>
      <c r="I443" s="4"/>
      <c r="J443" s="1064"/>
      <c r="K443" s="1064"/>
      <c r="L443" s="1064"/>
      <c r="M443" s="1064"/>
      <c r="N443" s="1064"/>
      <c r="O443" s="1064"/>
      <c r="P443" s="1064"/>
      <c r="Q443" s="1064"/>
      <c r="R443" s="1064"/>
      <c r="S443" s="275"/>
    </row>
    <row r="444" spans="2:19" s="276" customFormat="1" x14ac:dyDescent="0.35">
      <c r="B444" s="505"/>
      <c r="C444" s="8"/>
      <c r="D444" s="300" t="s">
        <v>725</v>
      </c>
      <c r="E444" s="275"/>
      <c r="F444" s="4"/>
      <c r="G444" s="4"/>
      <c r="H444" s="4"/>
      <c r="I444" s="4"/>
      <c r="J444" s="1065"/>
      <c r="K444" s="1065"/>
      <c r="L444" s="1065"/>
      <c r="M444" s="1065"/>
      <c r="N444" s="1065"/>
      <c r="O444" s="1065"/>
      <c r="P444" s="1065"/>
      <c r="Q444" s="1065"/>
      <c r="R444" s="1065"/>
      <c r="S444" s="275"/>
    </row>
    <row r="445" spans="2:19" s="276" customFormat="1" x14ac:dyDescent="0.35">
      <c r="B445" s="304"/>
      <c r="C445" s="8"/>
      <c r="D445" s="300" t="s">
        <v>443</v>
      </c>
      <c r="E445" s="275"/>
      <c r="F445" s="4"/>
      <c r="G445" s="4"/>
      <c r="H445" s="4"/>
      <c r="I445" s="4"/>
      <c r="J445" s="1065"/>
      <c r="K445" s="1065"/>
      <c r="L445" s="1065"/>
      <c r="M445" s="1065"/>
      <c r="N445" s="1065"/>
      <c r="O445" s="1065"/>
      <c r="P445" s="1065"/>
      <c r="Q445" s="1065"/>
      <c r="R445" s="1065"/>
      <c r="S445" s="275"/>
    </row>
    <row r="446" spans="2:19" s="276" customFormat="1" x14ac:dyDescent="0.35">
      <c r="B446" s="304"/>
      <c r="C446" s="8"/>
      <c r="D446" s="300" t="s">
        <v>442</v>
      </c>
      <c r="E446" s="275"/>
      <c r="F446" s="4"/>
      <c r="G446" s="4"/>
      <c r="H446" s="4"/>
      <c r="I446" s="4"/>
      <c r="J446" s="1065"/>
      <c r="K446" s="1065"/>
      <c r="L446" s="1065"/>
      <c r="M446" s="1065"/>
      <c r="N446" s="1065"/>
      <c r="O446" s="1065"/>
      <c r="P446" s="1065"/>
      <c r="Q446" s="1065"/>
      <c r="R446" s="1065"/>
      <c r="S446" s="275"/>
    </row>
    <row r="447" spans="2:19" s="276" customFormat="1" x14ac:dyDescent="0.35">
      <c r="B447" s="304"/>
      <c r="C447" s="8"/>
      <c r="D447" s="300" t="s">
        <v>441</v>
      </c>
      <c r="E447" s="275"/>
      <c r="F447" s="4"/>
      <c r="G447" s="4"/>
      <c r="H447" s="4"/>
      <c r="I447" s="4"/>
      <c r="J447" s="535"/>
      <c r="K447" s="4"/>
      <c r="L447" s="4"/>
      <c r="M447" s="4"/>
      <c r="N447" s="4"/>
      <c r="O447" s="275"/>
      <c r="P447" s="275"/>
      <c r="Q447" s="275"/>
      <c r="R447" s="275"/>
      <c r="S447" s="275"/>
    </row>
    <row r="448" spans="2:19" s="276" customFormat="1" x14ac:dyDescent="0.35">
      <c r="B448" s="275"/>
      <c r="C448" s="275"/>
      <c r="D448" s="4"/>
      <c r="E448" s="4"/>
      <c r="F448" s="4"/>
      <c r="G448" s="4"/>
      <c r="H448" s="4"/>
      <c r="I448" s="4"/>
      <c r="J448" s="4"/>
      <c r="K448" s="4"/>
      <c r="L448" s="4"/>
      <c r="M448" s="4"/>
      <c r="N448" s="4"/>
      <c r="O448" s="275"/>
      <c r="P448" s="275"/>
      <c r="Q448" s="275"/>
      <c r="R448" s="275"/>
      <c r="S448" s="275"/>
    </row>
    <row r="449" spans="2:19" s="276" customFormat="1" x14ac:dyDescent="0.35">
      <c r="B449" s="536" t="s">
        <v>440</v>
      </c>
      <c r="C449" s="536"/>
      <c r="D449" s="275"/>
      <c r="E449" s="4"/>
      <c r="F449" s="4"/>
      <c r="G449" s="4"/>
      <c r="H449" s="4"/>
      <c r="I449" s="4"/>
      <c r="J449" s="537" t="s">
        <v>727</v>
      </c>
      <c r="K449" s="275"/>
      <c r="L449" s="536"/>
      <c r="M449" s="536"/>
      <c r="N449" s="536"/>
      <c r="O449" s="275"/>
      <c r="P449" s="536" t="s">
        <v>728</v>
      </c>
      <c r="Q449" s="4"/>
      <c r="R449" s="275"/>
      <c r="S449" s="286"/>
    </row>
    <row r="450" spans="2:19" s="276" customFormat="1" x14ac:dyDescent="0.35">
      <c r="B450" s="275"/>
      <c r="C450" s="275"/>
      <c r="D450" s="4"/>
      <c r="E450" s="4"/>
      <c r="F450" s="4"/>
      <c r="G450" s="4"/>
      <c r="H450" s="4"/>
      <c r="I450" s="4"/>
      <c r="J450" s="275"/>
      <c r="K450" s="275"/>
      <c r="L450" s="539"/>
      <c r="M450" s="539"/>
      <c r="N450" s="539"/>
      <c r="O450" s="275"/>
      <c r="P450" s="4"/>
      <c r="Q450" s="4"/>
      <c r="R450" s="275"/>
      <c r="S450" s="286"/>
    </row>
    <row r="451" spans="2:19" s="276" customFormat="1" x14ac:dyDescent="0.35">
      <c r="B451" s="278"/>
      <c r="C451" s="8"/>
      <c r="D451" s="300" t="s">
        <v>437</v>
      </c>
      <c r="E451" s="275"/>
      <c r="F451" s="4"/>
      <c r="G451" s="4"/>
      <c r="H451" s="4"/>
      <c r="I451" s="4"/>
      <c r="J451" s="1055"/>
      <c r="K451" s="1056"/>
      <c r="L451" s="1056"/>
      <c r="M451" s="1056"/>
      <c r="N451" s="1057"/>
      <c r="O451" s="275"/>
      <c r="P451" s="1055"/>
      <c r="Q451" s="1056"/>
      <c r="R451" s="1057"/>
      <c r="S451" s="286"/>
    </row>
    <row r="452" spans="2:19" s="276" customFormat="1" x14ac:dyDescent="0.35">
      <c r="B452" s="278"/>
      <c r="C452" s="8"/>
      <c r="D452" s="300" t="s">
        <v>436</v>
      </c>
      <c r="E452" s="275"/>
      <c r="F452" s="4"/>
      <c r="G452" s="4"/>
      <c r="H452" s="4"/>
      <c r="I452" s="4"/>
      <c r="J452" s="1055"/>
      <c r="K452" s="1056"/>
      <c r="L452" s="1056"/>
      <c r="M452" s="1056"/>
      <c r="N452" s="1057"/>
      <c r="O452" s="275"/>
      <c r="P452" s="1055"/>
      <c r="Q452" s="1056"/>
      <c r="R452" s="1057"/>
      <c r="S452" s="286"/>
    </row>
    <row r="453" spans="2:19" s="276" customFormat="1" x14ac:dyDescent="0.35">
      <c r="B453" s="278"/>
      <c r="C453" s="8"/>
      <c r="D453" s="300" t="s">
        <v>435</v>
      </c>
      <c r="E453" s="275"/>
      <c r="F453" s="4"/>
      <c r="G453" s="4"/>
      <c r="H453" s="4"/>
      <c r="I453" s="4"/>
      <c r="J453" s="1055"/>
      <c r="K453" s="1056"/>
      <c r="L453" s="1056"/>
      <c r="M453" s="1056"/>
      <c r="N453" s="1057"/>
      <c r="O453" s="275"/>
      <c r="P453" s="1055"/>
      <c r="Q453" s="1056"/>
      <c r="R453" s="1057"/>
      <c r="S453" s="286"/>
    </row>
    <row r="454" spans="2:19" s="276" customFormat="1" x14ac:dyDescent="0.35">
      <c r="B454" s="278"/>
      <c r="C454" s="8"/>
      <c r="D454" s="300" t="s">
        <v>434</v>
      </c>
      <c r="E454" s="275"/>
      <c r="F454" s="4"/>
      <c r="G454" s="4"/>
      <c r="H454" s="4"/>
      <c r="I454" s="4"/>
      <c r="J454" s="1055"/>
      <c r="K454" s="1056"/>
      <c r="L454" s="1056"/>
      <c r="M454" s="1056"/>
      <c r="N454" s="1057"/>
      <c r="O454" s="275"/>
      <c r="P454" s="1055"/>
      <c r="Q454" s="1056"/>
      <c r="R454" s="1057"/>
      <c r="S454" s="286"/>
    </row>
    <row r="455" spans="2:19" s="276" customFormat="1" x14ac:dyDescent="0.35">
      <c r="B455" s="278"/>
      <c r="C455" s="8"/>
      <c r="D455" s="300" t="s">
        <v>433</v>
      </c>
      <c r="E455" s="275"/>
      <c r="F455" s="4"/>
      <c r="G455" s="4"/>
      <c r="H455" s="4"/>
      <c r="I455" s="4"/>
      <c r="J455" s="1055"/>
      <c r="K455" s="1056"/>
      <c r="L455" s="1056"/>
      <c r="M455" s="1056"/>
      <c r="N455" s="1057"/>
      <c r="O455" s="275"/>
      <c r="P455" s="1055"/>
      <c r="Q455" s="1056"/>
      <c r="R455" s="1057"/>
      <c r="S455" s="286"/>
    </row>
    <row r="456" spans="2:19" s="276" customFormat="1" x14ac:dyDescent="0.35">
      <c r="B456" s="278"/>
      <c r="C456" s="8"/>
      <c r="D456" s="300" t="s">
        <v>432</v>
      </c>
      <c r="E456" s="275"/>
      <c r="F456" s="4"/>
      <c r="G456" s="4"/>
      <c r="H456" s="4"/>
      <c r="I456" s="4"/>
      <c r="J456" s="1055"/>
      <c r="K456" s="1056"/>
      <c r="L456" s="1056"/>
      <c r="M456" s="1056"/>
      <c r="N456" s="1057"/>
      <c r="O456" s="275"/>
      <c r="P456" s="1055"/>
      <c r="Q456" s="1056"/>
      <c r="R456" s="1057"/>
      <c r="S456" s="286"/>
    </row>
    <row r="457" spans="2:19" s="276" customFormat="1" x14ac:dyDescent="0.35">
      <c r="B457" s="278"/>
      <c r="C457" s="8"/>
      <c r="D457" s="300" t="s">
        <v>431</v>
      </c>
      <c r="E457" s="275"/>
      <c r="F457" s="4"/>
      <c r="G457" s="4"/>
      <c r="H457" s="4"/>
      <c r="I457" s="4"/>
      <c r="J457" s="1055"/>
      <c r="K457" s="1056"/>
      <c r="L457" s="1056"/>
      <c r="M457" s="1056"/>
      <c r="N457" s="1057"/>
      <c r="O457" s="275"/>
      <c r="P457" s="1055"/>
      <c r="Q457" s="1056"/>
      <c r="R457" s="1057"/>
      <c r="S457" s="275"/>
    </row>
    <row r="458" spans="2:19" s="276" customFormat="1" ht="15" customHeight="1" x14ac:dyDescent="0.35">
      <c r="B458" s="278"/>
      <c r="C458" s="8"/>
      <c r="D458" s="300" t="s">
        <v>430</v>
      </c>
      <c r="E458" s="275"/>
      <c r="F458" s="4"/>
      <c r="G458" s="4"/>
      <c r="H458" s="4"/>
      <c r="I458" s="4"/>
      <c r="J458" s="1055"/>
      <c r="K458" s="1056"/>
      <c r="L458" s="1056"/>
      <c r="M458" s="1056"/>
      <c r="N458" s="1057"/>
      <c r="O458" s="275"/>
      <c r="P458" s="1055"/>
      <c r="Q458" s="1056"/>
      <c r="R458" s="1057"/>
      <c r="S458" s="285"/>
    </row>
    <row r="459" spans="2:19" s="276" customFormat="1" ht="15" customHeight="1" x14ac:dyDescent="0.35">
      <c r="B459" s="520"/>
      <c r="C459" s="520"/>
      <c r="D459" s="4"/>
      <c r="E459" s="4"/>
      <c r="F459" s="4"/>
      <c r="G459" s="4"/>
      <c r="H459" s="4"/>
      <c r="I459" s="4"/>
      <c r="J459" s="4"/>
      <c r="K459" s="4"/>
      <c r="L459" s="4"/>
      <c r="M459" s="4"/>
      <c r="N459" s="4"/>
      <c r="O459" s="275"/>
      <c r="P459" s="275"/>
      <c r="Q459" s="275"/>
      <c r="R459" s="275"/>
      <c r="S459" s="284"/>
    </row>
    <row r="460" spans="2:19" s="276" customFormat="1" x14ac:dyDescent="0.35">
      <c r="B460" s="520" t="s">
        <v>729</v>
      </c>
      <c r="C460" s="520"/>
      <c r="D460" s="4"/>
      <c r="E460" s="4"/>
      <c r="F460" s="4"/>
      <c r="G460" s="4"/>
      <c r="H460" s="4"/>
      <c r="I460" s="4"/>
      <c r="J460" s="4"/>
      <c r="K460" s="4"/>
      <c r="L460" s="4"/>
      <c r="M460" s="4"/>
      <c r="N460" s="4"/>
      <c r="O460" s="275"/>
      <c r="P460" s="275"/>
      <c r="Q460" s="275"/>
      <c r="R460" s="275"/>
      <c r="S460" s="279"/>
    </row>
    <row r="461" spans="2:19" s="276" customFormat="1" ht="37.5" customHeight="1" x14ac:dyDescent="0.35">
      <c r="B461" s="1058" t="s">
        <v>991</v>
      </c>
      <c r="C461" s="1058"/>
      <c r="D461" s="1058"/>
      <c r="E461" s="1058"/>
      <c r="F461" s="1058"/>
      <c r="G461" s="1058"/>
      <c r="H461" s="1058"/>
      <c r="I461" s="1058"/>
      <c r="J461" s="1058"/>
      <c r="K461" s="1058"/>
      <c r="L461" s="1058"/>
      <c r="M461" s="1058"/>
      <c r="N461" s="1058"/>
      <c r="O461" s="1058"/>
      <c r="P461" s="1058"/>
      <c r="Q461" s="1058"/>
      <c r="R461" s="1058"/>
      <c r="S461" s="279"/>
    </row>
    <row r="462" spans="2:19" s="276" customFormat="1" ht="80.150000000000006" customHeight="1" x14ac:dyDescent="0.35">
      <c r="B462" s="1059"/>
      <c r="C462" s="1060"/>
      <c r="D462" s="1060"/>
      <c r="E462" s="1060"/>
      <c r="F462" s="1060"/>
      <c r="G462" s="1060"/>
      <c r="H462" s="1060"/>
      <c r="I462" s="1060"/>
      <c r="J462" s="1060"/>
      <c r="K462" s="1060"/>
      <c r="L462" s="1060"/>
      <c r="M462" s="1060"/>
      <c r="N462" s="1060"/>
      <c r="O462" s="1060"/>
      <c r="P462" s="1060"/>
      <c r="Q462" s="1060"/>
      <c r="R462" s="1061"/>
      <c r="S462" s="275"/>
    </row>
    <row r="463" spans="2:19" s="276" customFormat="1" x14ac:dyDescent="0.35">
      <c r="B463" s="540" t="s">
        <v>257</v>
      </c>
      <c r="C463" s="540"/>
      <c r="D463" s="541"/>
      <c r="E463" s="542">
        <f>1500-LEN(B462)</f>
        <v>1500</v>
      </c>
      <c r="F463" s="541"/>
      <c r="G463" s="541"/>
      <c r="H463" s="541"/>
      <c r="I463" s="541"/>
      <c r="J463" s="541"/>
      <c r="K463" s="541"/>
      <c r="L463" s="543"/>
      <c r="M463" s="541"/>
      <c r="N463" s="544"/>
      <c r="O463" s="544"/>
      <c r="P463" s="544"/>
      <c r="Q463" s="544"/>
      <c r="R463" s="544"/>
      <c r="S463" s="279"/>
    </row>
    <row r="464" spans="2:19" s="276" customFormat="1" ht="15" customHeight="1" x14ac:dyDescent="0.35">
      <c r="B464" s="535"/>
      <c r="C464" s="535"/>
      <c r="D464" s="284"/>
      <c r="E464" s="545"/>
      <c r="F464" s="284"/>
      <c r="G464" s="284"/>
      <c r="H464" s="284"/>
      <c r="I464" s="284"/>
      <c r="J464" s="284"/>
      <c r="K464" s="284"/>
      <c r="L464" s="532"/>
      <c r="M464" s="284"/>
      <c r="N464" s="279"/>
      <c r="O464" s="279"/>
      <c r="P464" s="279"/>
      <c r="Q464" s="279"/>
      <c r="R464" s="279"/>
      <c r="S464" s="275"/>
    </row>
    <row r="465" spans="2:19" s="276" customFormat="1" x14ac:dyDescent="0.35">
      <c r="B465" s="546" t="s">
        <v>730</v>
      </c>
      <c r="C465" s="535"/>
      <c r="D465" s="284"/>
      <c r="E465" s="545"/>
      <c r="F465" s="284"/>
      <c r="G465" s="284"/>
      <c r="H465" s="284"/>
      <c r="I465" s="284"/>
      <c r="J465" s="284"/>
      <c r="K465" s="284"/>
      <c r="L465" s="532"/>
      <c r="M465" s="284"/>
      <c r="N465" s="279"/>
      <c r="O465" s="279"/>
      <c r="P465" s="279"/>
      <c r="Q465" s="279"/>
      <c r="R465" s="279"/>
      <c r="S465" s="275"/>
    </row>
    <row r="466" spans="2:19" s="276" customFormat="1" ht="24" customHeight="1" x14ac:dyDescent="0.35">
      <c r="B466" s="1058" t="s">
        <v>731</v>
      </c>
      <c r="C466" s="1058"/>
      <c r="D466" s="1058"/>
      <c r="E466" s="1058"/>
      <c r="F466" s="1058"/>
      <c r="G466" s="1058"/>
      <c r="H466" s="1058"/>
      <c r="I466" s="1058"/>
      <c r="J466" s="1058"/>
      <c r="K466" s="1058"/>
      <c r="L466" s="1058"/>
      <c r="M466" s="1058"/>
      <c r="N466" s="1058"/>
      <c r="O466" s="1058"/>
      <c r="P466" s="1058"/>
      <c r="Q466" s="1058"/>
      <c r="R466" s="1058"/>
      <c r="S466" s="275"/>
    </row>
    <row r="467" spans="2:19" s="276" customFormat="1" ht="80.150000000000006" customHeight="1" x14ac:dyDescent="0.35">
      <c r="B467" s="1059"/>
      <c r="C467" s="1060"/>
      <c r="D467" s="1060"/>
      <c r="E467" s="1060"/>
      <c r="F467" s="1060"/>
      <c r="G467" s="1060"/>
      <c r="H467" s="1060"/>
      <c r="I467" s="1060"/>
      <c r="J467" s="1060"/>
      <c r="K467" s="1060"/>
      <c r="L467" s="1060"/>
      <c r="M467" s="1060"/>
      <c r="N467" s="1060"/>
      <c r="O467" s="1060"/>
      <c r="P467" s="1060"/>
      <c r="Q467" s="1060"/>
      <c r="R467" s="1061"/>
      <c r="S467" s="275"/>
    </row>
    <row r="468" spans="2:19" s="276" customFormat="1" ht="16" thickBot="1" x14ac:dyDescent="0.4">
      <c r="B468" s="547" t="s">
        <v>257</v>
      </c>
      <c r="C468" s="547"/>
      <c r="D468" s="548"/>
      <c r="E468" s="549">
        <f>1500-LEN(B467)</f>
        <v>1500</v>
      </c>
      <c r="F468" s="548"/>
      <c r="G468" s="548"/>
      <c r="H468" s="548"/>
      <c r="I468" s="548"/>
      <c r="J468" s="548"/>
      <c r="K468" s="548"/>
      <c r="L468" s="550"/>
      <c r="M468" s="548"/>
      <c r="N468" s="551"/>
      <c r="O468" s="551"/>
      <c r="P468" s="551"/>
      <c r="Q468" s="551"/>
      <c r="R468" s="551"/>
      <c r="S468" s="275"/>
    </row>
    <row r="469" spans="2:19" s="276" customFormat="1" x14ac:dyDescent="0.35">
      <c r="B469" s="535"/>
      <c r="C469" s="535"/>
      <c r="D469" s="284"/>
      <c r="E469" s="545"/>
      <c r="F469" s="284"/>
      <c r="G469" s="284"/>
      <c r="H469" s="284"/>
      <c r="I469" s="284"/>
      <c r="J469" s="284"/>
      <c r="K469" s="284"/>
      <c r="L469" s="532"/>
      <c r="M469" s="284"/>
      <c r="N469" s="279"/>
      <c r="O469" s="279"/>
      <c r="P469" s="279"/>
      <c r="Q469" s="279"/>
      <c r="R469" s="279"/>
      <c r="S469" s="275"/>
    </row>
    <row r="470" spans="2:19" s="276" customFormat="1" ht="18" x14ac:dyDescent="0.4">
      <c r="B470" s="519" t="s">
        <v>463</v>
      </c>
      <c r="C470" s="519"/>
      <c r="D470" s="520"/>
      <c r="E470" s="520"/>
      <c r="F470" s="520"/>
      <c r="G470" s="520"/>
      <c r="H470" s="520"/>
      <c r="I470" s="520"/>
      <c r="J470" s="520"/>
      <c r="K470" s="520"/>
      <c r="L470" s="521"/>
      <c r="M470" s="520"/>
      <c r="N470" s="166"/>
      <c r="O470" s="275"/>
      <c r="P470" s="166"/>
      <c r="Q470" s="275"/>
      <c r="R470" s="275"/>
      <c r="S470" s="275"/>
    </row>
    <row r="471" spans="2:19" s="276" customFormat="1" ht="16" thickBot="1" x14ac:dyDescent="0.4">
      <c r="B471" s="522" t="s">
        <v>462</v>
      </c>
      <c r="C471" s="522"/>
      <c r="D471" s="523"/>
      <c r="E471" s="523"/>
      <c r="F471" s="523"/>
      <c r="G471" s="523"/>
      <c r="H471" s="523"/>
      <c r="I471" s="523"/>
      <c r="J471" s="523"/>
      <c r="K471" s="523"/>
      <c r="L471" s="524"/>
      <c r="M471" s="523"/>
      <c r="N471" s="525"/>
      <c r="O471" s="275"/>
      <c r="P471" s="525"/>
      <c r="Q471" s="525"/>
      <c r="R471" s="525"/>
      <c r="S471" s="279"/>
    </row>
    <row r="472" spans="2:19" s="276" customFormat="1" x14ac:dyDescent="0.35">
      <c r="B472" s="526"/>
      <c r="C472" s="526"/>
      <c r="D472" s="526"/>
      <c r="E472" s="527"/>
      <c r="F472" s="726" t="s">
        <v>886</v>
      </c>
      <c r="G472" s="282"/>
      <c r="H472" s="528"/>
      <c r="I472" s="528"/>
      <c r="J472" s="526"/>
      <c r="K472" s="526"/>
      <c r="L472" s="529" t="s">
        <v>238</v>
      </c>
      <c r="M472" s="526"/>
      <c r="N472" s="1062" t="s">
        <v>255</v>
      </c>
      <c r="O472" s="1062"/>
      <c r="P472" s="1062"/>
      <c r="Q472" s="530"/>
      <c r="R472" s="530"/>
      <c r="S472" s="275"/>
    </row>
    <row r="473" spans="2:19" s="276" customFormat="1" x14ac:dyDescent="0.35">
      <c r="B473" s="531" t="s">
        <v>468</v>
      </c>
      <c r="C473" s="532"/>
      <c r="D473" s="533">
        <f>D407+1</f>
        <v>8</v>
      </c>
      <c r="E473" s="1074"/>
      <c r="F473" s="1075"/>
      <c r="G473" s="1076"/>
      <c r="H473" s="4"/>
      <c r="I473" s="4"/>
      <c r="J473" s="8" t="s">
        <v>232</v>
      </c>
      <c r="K473" s="8"/>
      <c r="L473" s="283"/>
      <c r="M473" s="4"/>
      <c r="N473" s="1070"/>
      <c r="O473" s="1071"/>
      <c r="P473" s="1071"/>
      <c r="Q473" s="1071"/>
      <c r="R473" s="1072"/>
      <c r="S473" s="275"/>
    </row>
    <row r="474" spans="2:19" s="276" customFormat="1" x14ac:dyDescent="0.35">
      <c r="B474" s="8" t="s">
        <v>231</v>
      </c>
      <c r="C474" s="8"/>
      <c r="D474" s="1077"/>
      <c r="E474" s="1077"/>
      <c r="F474" s="1077"/>
      <c r="G474" s="1077"/>
      <c r="H474" s="4"/>
      <c r="I474" s="4"/>
      <c r="J474" s="8" t="s">
        <v>241</v>
      </c>
      <c r="K474" s="8"/>
      <c r="L474" s="283"/>
      <c r="M474" s="4"/>
      <c r="N474" s="1070"/>
      <c r="O474" s="1071"/>
      <c r="P474" s="1071"/>
      <c r="Q474" s="1071"/>
      <c r="R474" s="1072"/>
      <c r="S474" s="275"/>
    </row>
    <row r="475" spans="2:19" s="276" customFormat="1" x14ac:dyDescent="0.35">
      <c r="B475" s="8" t="s">
        <v>227</v>
      </c>
      <c r="C475" s="8"/>
      <c r="D475" s="1069"/>
      <c r="E475" s="1069"/>
      <c r="F475" s="1069"/>
      <c r="G475" s="1069"/>
      <c r="H475" s="4"/>
      <c r="I475" s="4"/>
      <c r="J475" s="8" t="s">
        <v>239</v>
      </c>
      <c r="K475" s="8"/>
      <c r="L475" s="283"/>
      <c r="M475" s="4"/>
      <c r="N475" s="1070"/>
      <c r="O475" s="1071"/>
      <c r="P475" s="1071"/>
      <c r="Q475" s="1071"/>
      <c r="R475" s="1072"/>
      <c r="S475" s="275"/>
    </row>
    <row r="476" spans="2:19" s="276" customFormat="1" x14ac:dyDescent="0.35">
      <c r="B476" s="8" t="s">
        <v>461</v>
      </c>
      <c r="C476" s="8"/>
      <c r="D476" s="1069"/>
      <c r="E476" s="1069"/>
      <c r="F476" s="1069"/>
      <c r="G476" s="1069"/>
      <c r="H476" s="4"/>
      <c r="I476" s="4"/>
      <c r="J476" s="8" t="s">
        <v>244</v>
      </c>
      <c r="K476" s="8"/>
      <c r="L476" s="283"/>
      <c r="M476" s="4"/>
      <c r="N476" s="1070"/>
      <c r="O476" s="1071"/>
      <c r="P476" s="1071"/>
      <c r="Q476" s="1071"/>
      <c r="R476" s="1072"/>
      <c r="S476" s="275"/>
    </row>
    <row r="477" spans="2:19" s="276" customFormat="1" x14ac:dyDescent="0.35">
      <c r="B477" s="8" t="s">
        <v>254</v>
      </c>
      <c r="C477" s="8"/>
      <c r="D477" s="1073"/>
      <c r="E477" s="1073"/>
      <c r="F477" s="1073"/>
      <c r="G477" s="1073"/>
      <c r="H477" s="4"/>
      <c r="I477" s="4"/>
      <c r="J477" s="8" t="s">
        <v>240</v>
      </c>
      <c r="K477" s="8"/>
      <c r="L477" s="283"/>
      <c r="M477" s="4"/>
      <c r="N477" s="1070"/>
      <c r="O477" s="1071"/>
      <c r="P477" s="1071"/>
      <c r="Q477" s="1071"/>
      <c r="R477" s="1072"/>
      <c r="S477" s="275"/>
    </row>
    <row r="478" spans="2:19" s="276" customFormat="1" x14ac:dyDescent="0.35">
      <c r="B478" s="8" t="s">
        <v>48</v>
      </c>
      <c r="C478" s="8"/>
      <c r="D478" s="1069"/>
      <c r="E478" s="1069"/>
      <c r="F478" s="1069"/>
      <c r="G478" s="1069"/>
      <c r="H478" s="4"/>
      <c r="I478" s="4"/>
      <c r="J478" s="4"/>
      <c r="K478" s="4"/>
      <c r="L478" s="8"/>
      <c r="M478" s="4"/>
      <c r="N478" s="299"/>
      <c r="O478" s="275"/>
      <c r="P478" s="299"/>
      <c r="Q478" s="275"/>
      <c r="R478" s="275"/>
      <c r="S478" s="275"/>
    </row>
    <row r="479" spans="2:19" s="276" customFormat="1" x14ac:dyDescent="0.35">
      <c r="B479" s="8" t="s">
        <v>283</v>
      </c>
      <c r="C479" s="4"/>
      <c r="D479" s="1069"/>
      <c r="E479" s="1069"/>
      <c r="F479" s="1069"/>
      <c r="G479" s="1069"/>
      <c r="H479" s="4"/>
      <c r="I479" s="4"/>
      <c r="J479" s="275"/>
      <c r="K479" s="275"/>
      <c r="L479" s="275"/>
      <c r="M479" s="275"/>
      <c r="N479" s="275"/>
      <c r="O479" s="275"/>
      <c r="P479" s="275"/>
      <c r="Q479" s="275"/>
      <c r="R479" s="275"/>
      <c r="S479" s="275"/>
    </row>
    <row r="480" spans="2:19" s="276" customFormat="1" x14ac:dyDescent="0.35">
      <c r="B480" s="8" t="s">
        <v>236</v>
      </c>
      <c r="C480" s="8"/>
      <c r="D480" s="280"/>
      <c r="E480" s="534" t="s">
        <v>234</v>
      </c>
      <c r="F480" s="4"/>
      <c r="G480" s="4"/>
      <c r="H480" s="4"/>
      <c r="I480" s="4"/>
      <c r="J480" s="8" t="s">
        <v>243</v>
      </c>
      <c r="K480" s="4"/>
      <c r="L480" s="282"/>
      <c r="M480" s="4"/>
      <c r="N480"/>
      <c r="O480"/>
      <c r="P480"/>
      <c r="Q480"/>
      <c r="R480" s="275"/>
      <c r="S480" s="275"/>
    </row>
    <row r="481" spans="2:19" s="276" customFormat="1" x14ac:dyDescent="0.35">
      <c r="B481" s="8" t="s">
        <v>237</v>
      </c>
      <c r="C481" s="8"/>
      <c r="D481" s="280"/>
      <c r="E481" s="534" t="s">
        <v>235</v>
      </c>
      <c r="F481" s="4"/>
      <c r="G481" s="4"/>
      <c r="H481" s="4"/>
      <c r="I481" s="4"/>
      <c r="J481" s="8" t="s">
        <v>233</v>
      </c>
      <c r="K481" s="4"/>
      <c r="L481" s="281"/>
      <c r="M481" s="4"/>
      <c r="N481" s="299"/>
      <c r="O481" s="275"/>
      <c r="P481" s="299"/>
      <c r="Q481" s="275"/>
      <c r="R481" s="275"/>
      <c r="S481" s="275"/>
    </row>
    <row r="482" spans="2:19" s="276" customFormat="1" x14ac:dyDescent="0.35">
      <c r="B482" s="275"/>
      <c r="C482" s="275"/>
      <c r="D482" s="275"/>
      <c r="E482" s="275"/>
      <c r="F482" s="275"/>
      <c r="G482" s="275"/>
      <c r="H482" s="275"/>
      <c r="I482" s="275"/>
      <c r="J482" s="8" t="s">
        <v>183</v>
      </c>
      <c r="K482" s="4"/>
      <c r="L482" s="1066"/>
      <c r="M482" s="1067"/>
      <c r="N482" s="1067"/>
      <c r="O482" s="1067"/>
      <c r="P482" s="1068"/>
      <c r="Q482" s="275"/>
      <c r="R482" s="275"/>
      <c r="S482" s="275"/>
    </row>
    <row r="483" spans="2:19" s="276" customFormat="1" x14ac:dyDescent="0.35">
      <c r="B483" s="520" t="s">
        <v>460</v>
      </c>
      <c r="C483" s="520"/>
      <c r="G483" s="4"/>
      <c r="H483" s="4"/>
      <c r="I483" s="4"/>
      <c r="J483" s="4"/>
      <c r="K483" s="4"/>
      <c r="L483" s="4"/>
      <c r="M483" s="4"/>
      <c r="N483" s="4"/>
      <c r="O483" s="275"/>
      <c r="P483" s="275"/>
      <c r="Q483" s="275"/>
      <c r="R483" s="275"/>
      <c r="S483" s="275"/>
    </row>
    <row r="484" spans="2:19" s="276" customFormat="1" x14ac:dyDescent="0.35">
      <c r="B484" s="535" t="s">
        <v>990</v>
      </c>
      <c r="C484" s="535"/>
      <c r="D484" s="4"/>
      <c r="E484" s="4"/>
      <c r="F484" s="4"/>
      <c r="G484" s="4"/>
      <c r="H484" s="4"/>
      <c r="I484" s="4"/>
      <c r="J484" s="275"/>
      <c r="K484" s="4"/>
      <c r="L484" s="4"/>
      <c r="M484" s="4"/>
      <c r="N484" s="4"/>
      <c r="O484" s="275"/>
      <c r="P484" s="275"/>
      <c r="Q484" s="275"/>
      <c r="R484" s="275"/>
      <c r="S484" s="275"/>
    </row>
    <row r="485" spans="2:19" s="276" customFormat="1" x14ac:dyDescent="0.35">
      <c r="B485" s="535"/>
      <c r="C485" s="535"/>
      <c r="D485" s="4"/>
      <c r="E485" s="4"/>
      <c r="F485" s="4"/>
      <c r="G485" s="4"/>
      <c r="H485" s="4"/>
      <c r="I485" s="4"/>
      <c r="J485" s="275"/>
      <c r="K485" s="4"/>
      <c r="L485" s="4"/>
      <c r="M485" s="4"/>
      <c r="N485" s="4"/>
      <c r="O485" s="275"/>
      <c r="P485" s="275"/>
      <c r="Q485" s="275"/>
      <c r="R485" s="275"/>
      <c r="S485" s="275"/>
    </row>
    <row r="486" spans="2:19" s="276" customFormat="1" x14ac:dyDescent="0.35">
      <c r="B486" s="285" t="s">
        <v>464</v>
      </c>
      <c r="C486" s="285"/>
      <c r="D486" s="4"/>
      <c r="E486" s="4"/>
      <c r="F486" s="4"/>
      <c r="G486" s="536" t="s">
        <v>439</v>
      </c>
      <c r="H486" s="4"/>
      <c r="I486" s="4"/>
      <c r="J486" s="4"/>
      <c r="K486" s="4"/>
      <c r="L486" s="275"/>
      <c r="M486" s="275"/>
      <c r="N486" s="537" t="s">
        <v>438</v>
      </c>
      <c r="O486" s="275"/>
      <c r="P486" s="275"/>
      <c r="Q486" s="275"/>
      <c r="R486" s="275"/>
      <c r="S486" s="286"/>
    </row>
    <row r="487" spans="2:19" s="276" customFormat="1" x14ac:dyDescent="0.35">
      <c r="B487" s="292"/>
      <c r="C487" s="538"/>
      <c r="D487" s="300" t="s">
        <v>459</v>
      </c>
      <c r="E487" s="275"/>
      <c r="F487" s="4"/>
      <c r="G487" s="1055"/>
      <c r="H487" s="1056"/>
      <c r="I487" s="1056"/>
      <c r="J487" s="1056"/>
      <c r="K487" s="1056"/>
      <c r="L487" s="1057"/>
      <c r="M487" s="275"/>
      <c r="N487" s="1055"/>
      <c r="O487" s="1056"/>
      <c r="P487" s="1056"/>
      <c r="Q487" s="1056"/>
      <c r="R487" s="1057"/>
      <c r="S487" s="286"/>
    </row>
    <row r="488" spans="2:19" s="276" customFormat="1" x14ac:dyDescent="0.35">
      <c r="B488" s="292"/>
      <c r="C488" s="538"/>
      <c r="D488" s="300" t="s">
        <v>458</v>
      </c>
      <c r="E488" s="275"/>
      <c r="F488" s="4"/>
      <c r="G488" s="1055"/>
      <c r="H488" s="1056"/>
      <c r="I488" s="1056"/>
      <c r="J488" s="1056"/>
      <c r="K488" s="1056"/>
      <c r="L488" s="1057"/>
      <c r="M488" s="275"/>
      <c r="N488" s="1055"/>
      <c r="O488" s="1056"/>
      <c r="P488" s="1056"/>
      <c r="Q488" s="1056"/>
      <c r="R488" s="1057"/>
      <c r="S488" s="286"/>
    </row>
    <row r="489" spans="2:19" s="276" customFormat="1" x14ac:dyDescent="0.35">
      <c r="B489" s="292"/>
      <c r="C489" s="538"/>
      <c r="D489" s="300" t="s">
        <v>457</v>
      </c>
      <c r="E489" s="275"/>
      <c r="F489" s="4"/>
      <c r="G489" s="1055"/>
      <c r="H489" s="1056"/>
      <c r="I489" s="1056"/>
      <c r="J489" s="1056"/>
      <c r="K489" s="1056"/>
      <c r="L489" s="1057"/>
      <c r="M489" s="275"/>
      <c r="N489" s="1055"/>
      <c r="O489" s="1056"/>
      <c r="P489" s="1056"/>
      <c r="Q489" s="1056"/>
      <c r="R489" s="1057"/>
      <c r="S489" s="286"/>
    </row>
    <row r="490" spans="2:19" s="276" customFormat="1" x14ac:dyDescent="0.35">
      <c r="B490" s="292"/>
      <c r="C490" s="538"/>
      <c r="D490" s="300" t="s">
        <v>456</v>
      </c>
      <c r="E490" s="275"/>
      <c r="F490" s="4"/>
      <c r="G490" s="1055"/>
      <c r="H490" s="1056"/>
      <c r="I490" s="1056"/>
      <c r="J490" s="1056"/>
      <c r="K490" s="1056"/>
      <c r="L490" s="1057"/>
      <c r="M490" s="275"/>
      <c r="N490" s="1055"/>
      <c r="O490" s="1056"/>
      <c r="P490" s="1056"/>
      <c r="Q490" s="1056"/>
      <c r="R490" s="1057"/>
      <c r="S490" s="286"/>
    </row>
    <row r="491" spans="2:19" s="276" customFormat="1" x14ac:dyDescent="0.35">
      <c r="B491" s="292"/>
      <c r="C491" s="538"/>
      <c r="D491" s="300" t="s">
        <v>455</v>
      </c>
      <c r="E491" s="275"/>
      <c r="F491" s="4"/>
      <c r="G491" s="1055"/>
      <c r="H491" s="1056"/>
      <c r="I491" s="1056"/>
      <c r="J491" s="1056"/>
      <c r="K491" s="1056"/>
      <c r="L491" s="1057"/>
      <c r="M491" s="275"/>
      <c r="N491" s="1055"/>
      <c r="O491" s="1056"/>
      <c r="P491" s="1056"/>
      <c r="Q491" s="1056"/>
      <c r="R491" s="1057"/>
      <c r="S491" s="286"/>
    </row>
    <row r="492" spans="2:19" s="276" customFormat="1" x14ac:dyDescent="0.35">
      <c r="B492" s="292"/>
      <c r="C492" s="538"/>
      <c r="D492" s="300" t="s">
        <v>454</v>
      </c>
      <c r="E492" s="275"/>
      <c r="F492" s="4"/>
      <c r="G492" s="1055"/>
      <c r="H492" s="1056"/>
      <c r="I492" s="1056"/>
      <c r="J492" s="1056"/>
      <c r="K492" s="1056"/>
      <c r="L492" s="1057"/>
      <c r="M492" s="275"/>
      <c r="N492" s="1055"/>
      <c r="O492" s="1056"/>
      <c r="P492" s="1056"/>
      <c r="Q492" s="1056"/>
      <c r="R492" s="1057"/>
      <c r="S492" s="286"/>
    </row>
    <row r="493" spans="2:19" s="276" customFormat="1" x14ac:dyDescent="0.35">
      <c r="B493" s="292"/>
      <c r="C493" s="538"/>
      <c r="D493" s="300" t="s">
        <v>453</v>
      </c>
      <c r="E493" s="275"/>
      <c r="F493" s="4"/>
      <c r="G493" s="1055"/>
      <c r="H493" s="1056"/>
      <c r="I493" s="1056"/>
      <c r="J493" s="1056"/>
      <c r="K493" s="1056"/>
      <c r="L493" s="1057"/>
      <c r="M493" s="275"/>
      <c r="N493" s="1055"/>
      <c r="O493" s="1056"/>
      <c r="P493" s="1056"/>
      <c r="Q493" s="1056"/>
      <c r="R493" s="1057"/>
      <c r="S493" s="286"/>
    </row>
    <row r="494" spans="2:19" s="276" customFormat="1" x14ac:dyDescent="0.35">
      <c r="B494" s="292"/>
      <c r="C494" s="538"/>
      <c r="D494" s="300" t="s">
        <v>452</v>
      </c>
      <c r="E494" s="275"/>
      <c r="F494" s="4"/>
      <c r="G494" s="1055"/>
      <c r="H494" s="1056"/>
      <c r="I494" s="1056"/>
      <c r="J494" s="1056"/>
      <c r="K494" s="1056"/>
      <c r="L494" s="1057"/>
      <c r="M494" s="275"/>
      <c r="N494" s="1055"/>
      <c r="O494" s="1056"/>
      <c r="P494" s="1056"/>
      <c r="Q494" s="1056"/>
      <c r="R494" s="1057"/>
      <c r="S494" s="286"/>
    </row>
    <row r="495" spans="2:19" s="276" customFormat="1" x14ac:dyDescent="0.35">
      <c r="B495" s="292"/>
      <c r="C495" s="538"/>
      <c r="D495" s="300" t="s">
        <v>451</v>
      </c>
      <c r="E495" s="275"/>
      <c r="F495" s="4"/>
      <c r="G495" s="1055"/>
      <c r="H495" s="1056"/>
      <c r="I495" s="1056"/>
      <c r="J495" s="1056"/>
      <c r="K495" s="1056"/>
      <c r="L495" s="1057"/>
      <c r="M495" s="275"/>
      <c r="N495" s="1055"/>
      <c r="O495" s="1056"/>
      <c r="P495" s="1056"/>
      <c r="Q495" s="1056"/>
      <c r="R495" s="1057"/>
      <c r="S495" s="286"/>
    </row>
    <row r="496" spans="2:19" s="276" customFormat="1" x14ac:dyDescent="0.35">
      <c r="B496" s="292"/>
      <c r="C496" s="538"/>
      <c r="D496" s="300" t="s">
        <v>450</v>
      </c>
      <c r="E496" s="275"/>
      <c r="F496" s="4"/>
      <c r="G496" s="1055"/>
      <c r="H496" s="1056"/>
      <c r="I496" s="1056"/>
      <c r="J496" s="1056"/>
      <c r="K496" s="1056"/>
      <c r="L496" s="1057"/>
      <c r="M496" s="275"/>
      <c r="N496" s="1055"/>
      <c r="O496" s="1056"/>
      <c r="P496" s="1056"/>
      <c r="Q496" s="1056"/>
      <c r="R496" s="1057"/>
      <c r="S496" s="286"/>
    </row>
    <row r="497" spans="2:19" s="276" customFormat="1" x14ac:dyDescent="0.35">
      <c r="B497" s="292"/>
      <c r="C497" s="538"/>
      <c r="D497" s="300" t="s">
        <v>449</v>
      </c>
      <c r="E497" s="275"/>
      <c r="F497" s="4"/>
      <c r="G497" s="1055"/>
      <c r="H497" s="1056"/>
      <c r="I497" s="1056"/>
      <c r="J497" s="1056"/>
      <c r="K497" s="1056"/>
      <c r="L497" s="1057"/>
      <c r="M497" s="275"/>
      <c r="N497" s="1055"/>
      <c r="O497" s="1056"/>
      <c r="P497" s="1056"/>
      <c r="Q497" s="1056"/>
      <c r="R497" s="1057"/>
      <c r="S497" s="286"/>
    </row>
    <row r="498" spans="2:19" s="276" customFormat="1" x14ac:dyDescent="0.35">
      <c r="B498" s="292"/>
      <c r="C498" s="538"/>
      <c r="D498" s="300" t="s">
        <v>448</v>
      </c>
      <c r="E498" s="275"/>
      <c r="F498" s="4"/>
      <c r="G498" s="1055"/>
      <c r="H498" s="1056"/>
      <c r="I498" s="1056"/>
      <c r="J498" s="1056"/>
      <c r="K498" s="1056"/>
      <c r="L498" s="1057"/>
      <c r="M498" s="275"/>
      <c r="N498" s="1055"/>
      <c r="O498" s="1056"/>
      <c r="P498" s="1056"/>
      <c r="Q498" s="1056"/>
      <c r="R498" s="1057"/>
      <c r="S498" s="286"/>
    </row>
    <row r="499" spans="2:19" s="276" customFormat="1" x14ac:dyDescent="0.35">
      <c r="B499" s="292"/>
      <c r="C499" s="538"/>
      <c r="D499" s="300" t="s">
        <v>447</v>
      </c>
      <c r="E499" s="275"/>
      <c r="F499" s="4"/>
      <c r="G499" s="1055"/>
      <c r="H499" s="1056"/>
      <c r="I499" s="1056"/>
      <c r="J499" s="1056"/>
      <c r="K499" s="1056"/>
      <c r="L499" s="1057"/>
      <c r="M499" s="275"/>
      <c r="N499" s="1055"/>
      <c r="O499" s="1056"/>
      <c r="P499" s="1056"/>
      <c r="Q499" s="1056"/>
      <c r="R499" s="1057"/>
      <c r="S499" s="286"/>
    </row>
    <row r="500" spans="2:19" s="276" customFormat="1" ht="15" customHeight="1" x14ac:dyDescent="0.35">
      <c r="B500" s="292"/>
      <c r="C500" s="538"/>
      <c r="D500" s="300" t="s">
        <v>446</v>
      </c>
      <c r="E500" s="275"/>
      <c r="F500" s="4"/>
      <c r="G500" s="1055"/>
      <c r="H500" s="1056"/>
      <c r="I500" s="1056"/>
      <c r="J500" s="1056"/>
      <c r="K500" s="1056"/>
      <c r="L500" s="1057"/>
      <c r="M500" s="275"/>
      <c r="N500" s="1055"/>
      <c r="O500" s="1056"/>
      <c r="P500" s="1056"/>
      <c r="Q500" s="1056"/>
      <c r="R500" s="1057"/>
      <c r="S500" s="275"/>
    </row>
    <row r="501" spans="2:19" s="276" customFormat="1" ht="15" customHeight="1" x14ac:dyDescent="0.35">
      <c r="B501" s="4"/>
      <c r="C501" s="4"/>
      <c r="D501" s="4"/>
      <c r="E501" s="4"/>
      <c r="F501" s="4"/>
      <c r="G501" s="4"/>
      <c r="H501" s="4"/>
      <c r="I501" s="4"/>
      <c r="J501" s="4"/>
      <c r="K501" s="4"/>
      <c r="L501" s="4"/>
      <c r="M501" s="4"/>
      <c r="N501" s="4"/>
      <c r="O501" s="275"/>
      <c r="P501" s="275"/>
      <c r="Q501" s="275"/>
      <c r="R501" s="275"/>
      <c r="S501" s="284"/>
    </row>
    <row r="502" spans="2:19" s="276" customFormat="1" ht="15" customHeight="1" x14ac:dyDescent="0.35">
      <c r="B502" s="1063" t="s">
        <v>726</v>
      </c>
      <c r="C502" s="1063"/>
      <c r="D502" s="1063"/>
      <c r="E502" s="1063"/>
      <c r="F502" s="1063"/>
      <c r="G502" s="1063"/>
      <c r="H502" s="1063"/>
      <c r="I502" s="1063"/>
      <c r="J502" s="1063"/>
      <c r="K502" s="1063"/>
      <c r="L502" s="1063"/>
      <c r="M502" s="1063"/>
      <c r="N502" s="1063"/>
      <c r="O502" s="1063"/>
      <c r="P502" s="1063"/>
      <c r="Q502" s="1063"/>
      <c r="R502" s="1063"/>
      <c r="S502" s="284"/>
    </row>
    <row r="503" spans="2:19" s="276" customFormat="1" ht="80.150000000000006" customHeight="1" x14ac:dyDescent="0.35">
      <c r="B503" s="1059"/>
      <c r="C503" s="1060"/>
      <c r="D503" s="1060"/>
      <c r="E503" s="1060"/>
      <c r="F503" s="1060"/>
      <c r="G503" s="1060"/>
      <c r="H503" s="1060"/>
      <c r="I503" s="1060"/>
      <c r="J503" s="1060"/>
      <c r="K503" s="1060"/>
      <c r="L503" s="1060"/>
      <c r="M503" s="1060"/>
      <c r="N503" s="1060"/>
      <c r="O503" s="1060"/>
      <c r="P503" s="1060"/>
      <c r="Q503" s="1060"/>
      <c r="R503" s="1061"/>
      <c r="S503" s="275"/>
    </row>
    <row r="504" spans="2:19" s="276" customFormat="1" x14ac:dyDescent="0.35">
      <c r="B504" s="536" t="s">
        <v>257</v>
      </c>
      <c r="C504" s="536"/>
      <c r="D504" s="536"/>
      <c r="E504" s="302">
        <f>1500-LEN(B503)</f>
        <v>1500</v>
      </c>
      <c r="F504" s="4"/>
      <c r="G504" s="4"/>
      <c r="H504" s="4"/>
      <c r="I504" s="4"/>
      <c r="J504" s="4"/>
      <c r="K504" s="4"/>
      <c r="L504" s="4"/>
      <c r="M504" s="4"/>
      <c r="N504" s="4"/>
      <c r="O504" s="275"/>
      <c r="P504" s="275"/>
      <c r="Q504" s="275"/>
      <c r="R504" s="275"/>
      <c r="S504" s="275"/>
    </row>
    <row r="505" spans="2:19" s="276" customFormat="1" x14ac:dyDescent="0.35">
      <c r="B505" s="536"/>
      <c r="C505" s="536"/>
      <c r="D505" s="536"/>
      <c r="E505" s="536"/>
      <c r="F505" s="4"/>
      <c r="G505" s="4"/>
      <c r="H505" s="4"/>
      <c r="I505" s="4"/>
      <c r="J505" s="4"/>
      <c r="K505" s="4"/>
      <c r="L505" s="4"/>
      <c r="M505" s="4"/>
      <c r="N505" s="4"/>
      <c r="O505" s="275"/>
      <c r="P505" s="275"/>
      <c r="Q505" s="275"/>
      <c r="R505" s="275"/>
      <c r="S505" s="275"/>
    </row>
    <row r="506" spans="2:19" s="276" customFormat="1" x14ac:dyDescent="0.35">
      <c r="B506" s="520" t="s">
        <v>445</v>
      </c>
      <c r="C506" s="520"/>
      <c r="D506" s="4"/>
      <c r="E506" s="4"/>
      <c r="F506" s="4"/>
      <c r="G506" s="4"/>
      <c r="H506" s="4"/>
      <c r="I506" s="4"/>
      <c r="J506" s="4"/>
      <c r="K506" s="4"/>
      <c r="L506" s="4"/>
      <c r="M506" s="4"/>
      <c r="N506" s="4"/>
      <c r="O506" s="275"/>
      <c r="P506" s="275"/>
      <c r="Q506" s="275"/>
      <c r="R506" s="275"/>
      <c r="S506" s="275"/>
    </row>
    <row r="507" spans="2:19" s="276" customFormat="1" x14ac:dyDescent="0.35">
      <c r="B507" s="536" t="s">
        <v>444</v>
      </c>
      <c r="C507" s="536"/>
      <c r="D507" s="275"/>
      <c r="E507" s="4"/>
      <c r="F507" s="4"/>
      <c r="G507" s="4"/>
      <c r="H507" s="4"/>
      <c r="I507" s="4"/>
      <c r="J507" s="4"/>
      <c r="K507" s="4"/>
      <c r="L507" s="4"/>
      <c r="M507" s="4"/>
      <c r="N507" s="4"/>
      <c r="O507" s="275"/>
      <c r="P507" s="275"/>
      <c r="Q507" s="275"/>
      <c r="R507" s="275"/>
      <c r="S507" s="275"/>
    </row>
    <row r="508" spans="2:19" s="276" customFormat="1" x14ac:dyDescent="0.35">
      <c r="B508" s="275"/>
      <c r="C508" s="275"/>
      <c r="D508" s="275"/>
      <c r="E508" s="4"/>
      <c r="F508" s="4"/>
      <c r="G508" s="4"/>
      <c r="H508" s="4"/>
      <c r="I508" s="4"/>
      <c r="J508" s="4"/>
      <c r="K508" s="4"/>
      <c r="L508" s="4"/>
      <c r="M508" s="4"/>
      <c r="N508" s="4"/>
      <c r="O508" s="275"/>
      <c r="P508" s="275"/>
      <c r="Q508" s="275"/>
      <c r="R508" s="275"/>
      <c r="S508" s="275"/>
    </row>
    <row r="509" spans="2:19" s="276" customFormat="1" x14ac:dyDescent="0.35">
      <c r="B509" s="304"/>
      <c r="C509" s="8"/>
      <c r="D509" s="300" t="s">
        <v>732</v>
      </c>
      <c r="E509" s="275"/>
      <c r="F509" s="4"/>
      <c r="G509" s="4"/>
      <c r="H509" s="4"/>
      <c r="I509" s="4"/>
      <c r="J509" s="1064"/>
      <c r="K509" s="1064"/>
      <c r="L509" s="1064"/>
      <c r="M509" s="1064"/>
      <c r="N509" s="1064"/>
      <c r="O509" s="1064"/>
      <c r="P509" s="1064"/>
      <c r="Q509" s="1064"/>
      <c r="R509" s="1064"/>
      <c r="S509" s="275"/>
    </row>
    <row r="510" spans="2:19" s="276" customFormat="1" x14ac:dyDescent="0.35">
      <c r="B510" s="505"/>
      <c r="C510" s="8"/>
      <c r="D510" s="300" t="s">
        <v>725</v>
      </c>
      <c r="E510" s="275"/>
      <c r="F510" s="4"/>
      <c r="G510" s="4"/>
      <c r="H510" s="4"/>
      <c r="I510" s="4"/>
      <c r="J510" s="1065"/>
      <c r="K510" s="1065"/>
      <c r="L510" s="1065"/>
      <c r="M510" s="1065"/>
      <c r="N510" s="1065"/>
      <c r="O510" s="1065"/>
      <c r="P510" s="1065"/>
      <c r="Q510" s="1065"/>
      <c r="R510" s="1065"/>
      <c r="S510" s="275"/>
    </row>
    <row r="511" spans="2:19" s="276" customFormat="1" x14ac:dyDescent="0.35">
      <c r="B511" s="304"/>
      <c r="C511" s="8"/>
      <c r="D511" s="300" t="s">
        <v>443</v>
      </c>
      <c r="E511" s="275"/>
      <c r="F511" s="4"/>
      <c r="G511" s="4"/>
      <c r="H511" s="4"/>
      <c r="I511" s="4"/>
      <c r="J511" s="1065"/>
      <c r="K511" s="1065"/>
      <c r="L511" s="1065"/>
      <c r="M511" s="1065"/>
      <c r="N511" s="1065"/>
      <c r="O511" s="1065"/>
      <c r="P511" s="1065"/>
      <c r="Q511" s="1065"/>
      <c r="R511" s="1065"/>
      <c r="S511" s="275"/>
    </row>
    <row r="512" spans="2:19" s="276" customFormat="1" x14ac:dyDescent="0.35">
      <c r="B512" s="304"/>
      <c r="C512" s="8"/>
      <c r="D512" s="300" t="s">
        <v>442</v>
      </c>
      <c r="E512" s="275"/>
      <c r="F512" s="4"/>
      <c r="G512" s="4"/>
      <c r="H512" s="4"/>
      <c r="I512" s="4"/>
      <c r="J512" s="1065"/>
      <c r="K512" s="1065"/>
      <c r="L512" s="1065"/>
      <c r="M512" s="1065"/>
      <c r="N512" s="1065"/>
      <c r="O512" s="1065"/>
      <c r="P512" s="1065"/>
      <c r="Q512" s="1065"/>
      <c r="R512" s="1065"/>
      <c r="S512" s="275"/>
    </row>
    <row r="513" spans="2:19" s="276" customFormat="1" x14ac:dyDescent="0.35">
      <c r="B513" s="304"/>
      <c r="C513" s="8"/>
      <c r="D513" s="300" t="s">
        <v>441</v>
      </c>
      <c r="E513" s="275"/>
      <c r="F513" s="4"/>
      <c r="G513" s="4"/>
      <c r="H513" s="4"/>
      <c r="I513" s="4"/>
      <c r="J513" s="535"/>
      <c r="K513" s="4"/>
      <c r="L513" s="4"/>
      <c r="M513" s="4"/>
      <c r="N513" s="4"/>
      <c r="O513" s="275"/>
      <c r="P513" s="275"/>
      <c r="Q513" s="275"/>
      <c r="R513" s="275"/>
      <c r="S513" s="275"/>
    </row>
    <row r="514" spans="2:19" s="276" customFormat="1" x14ac:dyDescent="0.35">
      <c r="B514" s="275"/>
      <c r="C514" s="275"/>
      <c r="D514" s="4"/>
      <c r="E514" s="4"/>
      <c r="F514" s="4"/>
      <c r="G514" s="4"/>
      <c r="H514" s="4"/>
      <c r="I514" s="4"/>
      <c r="J514" s="4"/>
      <c r="K514" s="4"/>
      <c r="L514" s="4"/>
      <c r="M514" s="4"/>
      <c r="N514" s="4"/>
      <c r="O514" s="275"/>
      <c r="P514" s="275"/>
      <c r="Q514" s="275"/>
      <c r="R514" s="275"/>
      <c r="S514" s="275"/>
    </row>
    <row r="515" spans="2:19" s="276" customFormat="1" x14ac:dyDescent="0.35">
      <c r="B515" s="536" t="s">
        <v>440</v>
      </c>
      <c r="C515" s="536"/>
      <c r="D515" s="275"/>
      <c r="E515" s="4"/>
      <c r="F515" s="4"/>
      <c r="G515" s="4"/>
      <c r="H515" s="4"/>
      <c r="I515" s="4"/>
      <c r="J515" s="537" t="s">
        <v>727</v>
      </c>
      <c r="K515" s="275"/>
      <c r="L515" s="536"/>
      <c r="M515" s="536"/>
      <c r="N515" s="536"/>
      <c r="O515" s="275"/>
      <c r="P515" s="536" t="s">
        <v>728</v>
      </c>
      <c r="Q515" s="4"/>
      <c r="R515" s="275"/>
      <c r="S515" s="286"/>
    </row>
    <row r="516" spans="2:19" s="276" customFormat="1" x14ac:dyDescent="0.35">
      <c r="B516" s="275"/>
      <c r="C516" s="275"/>
      <c r="D516" s="4"/>
      <c r="E516" s="4"/>
      <c r="F516" s="4"/>
      <c r="G516" s="4"/>
      <c r="H516" s="4"/>
      <c r="I516" s="4"/>
      <c r="J516" s="275"/>
      <c r="K516" s="275"/>
      <c r="L516" s="539"/>
      <c r="M516" s="539"/>
      <c r="N516" s="539"/>
      <c r="O516" s="275"/>
      <c r="P516" s="4"/>
      <c r="Q516" s="4"/>
      <c r="R516" s="275"/>
      <c r="S516" s="286"/>
    </row>
    <row r="517" spans="2:19" s="276" customFormat="1" x14ac:dyDescent="0.35">
      <c r="B517" s="278"/>
      <c r="C517" s="8"/>
      <c r="D517" s="300" t="s">
        <v>437</v>
      </c>
      <c r="E517" s="275"/>
      <c r="F517" s="4"/>
      <c r="G517" s="4"/>
      <c r="H517" s="4"/>
      <c r="I517" s="4"/>
      <c r="J517" s="1055"/>
      <c r="K517" s="1056"/>
      <c r="L517" s="1056"/>
      <c r="M517" s="1056"/>
      <c r="N517" s="1057"/>
      <c r="O517" s="275"/>
      <c r="P517" s="1055"/>
      <c r="Q517" s="1056"/>
      <c r="R517" s="1057"/>
      <c r="S517" s="286"/>
    </row>
    <row r="518" spans="2:19" s="276" customFormat="1" x14ac:dyDescent="0.35">
      <c r="B518" s="278"/>
      <c r="C518" s="8"/>
      <c r="D518" s="300" t="s">
        <v>436</v>
      </c>
      <c r="E518" s="275"/>
      <c r="F518" s="4"/>
      <c r="G518" s="4"/>
      <c r="H518" s="4"/>
      <c r="I518" s="4"/>
      <c r="J518" s="1055"/>
      <c r="K518" s="1056"/>
      <c r="L518" s="1056"/>
      <c r="M518" s="1056"/>
      <c r="N518" s="1057"/>
      <c r="O518" s="275"/>
      <c r="P518" s="1055"/>
      <c r="Q518" s="1056"/>
      <c r="R518" s="1057"/>
      <c r="S518" s="286"/>
    </row>
    <row r="519" spans="2:19" s="276" customFormat="1" x14ac:dyDescent="0.35">
      <c r="B519" s="278"/>
      <c r="C519" s="8"/>
      <c r="D519" s="300" t="s">
        <v>435</v>
      </c>
      <c r="E519" s="275"/>
      <c r="F519" s="4"/>
      <c r="G519" s="4"/>
      <c r="H519" s="4"/>
      <c r="I519" s="4"/>
      <c r="J519" s="1055"/>
      <c r="K519" s="1056"/>
      <c r="L519" s="1056"/>
      <c r="M519" s="1056"/>
      <c r="N519" s="1057"/>
      <c r="O519" s="275"/>
      <c r="P519" s="1055"/>
      <c r="Q519" s="1056"/>
      <c r="R519" s="1057"/>
      <c r="S519" s="286"/>
    </row>
    <row r="520" spans="2:19" s="276" customFormat="1" x14ac:dyDescent="0.35">
      <c r="B520" s="278"/>
      <c r="C520" s="8"/>
      <c r="D520" s="300" t="s">
        <v>434</v>
      </c>
      <c r="E520" s="275"/>
      <c r="F520" s="4"/>
      <c r="G520" s="4"/>
      <c r="H520" s="4"/>
      <c r="I520" s="4"/>
      <c r="J520" s="1055"/>
      <c r="K520" s="1056"/>
      <c r="L520" s="1056"/>
      <c r="M520" s="1056"/>
      <c r="N520" s="1057"/>
      <c r="O520" s="275"/>
      <c r="P520" s="1055"/>
      <c r="Q520" s="1056"/>
      <c r="R520" s="1057"/>
      <c r="S520" s="286"/>
    </row>
    <row r="521" spans="2:19" s="276" customFormat="1" x14ac:dyDescent="0.35">
      <c r="B521" s="278"/>
      <c r="C521" s="8"/>
      <c r="D521" s="300" t="s">
        <v>433</v>
      </c>
      <c r="E521" s="275"/>
      <c r="F521" s="4"/>
      <c r="G521" s="4"/>
      <c r="H521" s="4"/>
      <c r="I521" s="4"/>
      <c r="J521" s="1055"/>
      <c r="K521" s="1056"/>
      <c r="L521" s="1056"/>
      <c r="M521" s="1056"/>
      <c r="N521" s="1057"/>
      <c r="O521" s="275"/>
      <c r="P521" s="1055"/>
      <c r="Q521" s="1056"/>
      <c r="R521" s="1057"/>
      <c r="S521" s="286"/>
    </row>
    <row r="522" spans="2:19" s="276" customFormat="1" x14ac:dyDescent="0.35">
      <c r="B522" s="278"/>
      <c r="C522" s="8"/>
      <c r="D522" s="300" t="s">
        <v>432</v>
      </c>
      <c r="E522" s="275"/>
      <c r="F522" s="4"/>
      <c r="G522" s="4"/>
      <c r="H522" s="4"/>
      <c r="I522" s="4"/>
      <c r="J522" s="1055"/>
      <c r="K522" s="1056"/>
      <c r="L522" s="1056"/>
      <c r="M522" s="1056"/>
      <c r="N522" s="1057"/>
      <c r="O522" s="275"/>
      <c r="P522" s="1055"/>
      <c r="Q522" s="1056"/>
      <c r="R522" s="1057"/>
      <c r="S522" s="286"/>
    </row>
    <row r="523" spans="2:19" s="276" customFormat="1" x14ac:dyDescent="0.35">
      <c r="B523" s="278"/>
      <c r="C523" s="8"/>
      <c r="D523" s="300" t="s">
        <v>431</v>
      </c>
      <c r="E523" s="275"/>
      <c r="F523" s="4"/>
      <c r="G523" s="4"/>
      <c r="H523" s="4"/>
      <c r="I523" s="4"/>
      <c r="J523" s="1055"/>
      <c r="K523" s="1056"/>
      <c r="L523" s="1056"/>
      <c r="M523" s="1056"/>
      <c r="N523" s="1057"/>
      <c r="O523" s="275"/>
      <c r="P523" s="1055"/>
      <c r="Q523" s="1056"/>
      <c r="R523" s="1057"/>
      <c r="S523" s="275"/>
    </row>
    <row r="524" spans="2:19" s="276" customFormat="1" ht="15" customHeight="1" x14ac:dyDescent="0.35">
      <c r="B524" s="278"/>
      <c r="C524" s="8"/>
      <c r="D524" s="300" t="s">
        <v>430</v>
      </c>
      <c r="E524" s="275"/>
      <c r="F524" s="4"/>
      <c r="G524" s="4"/>
      <c r="H524" s="4"/>
      <c r="I524" s="4"/>
      <c r="J524" s="1055"/>
      <c r="K524" s="1056"/>
      <c r="L524" s="1056"/>
      <c r="M524" s="1056"/>
      <c r="N524" s="1057"/>
      <c r="O524" s="275"/>
      <c r="P524" s="1055"/>
      <c r="Q524" s="1056"/>
      <c r="R524" s="1057"/>
      <c r="S524" s="285"/>
    </row>
    <row r="525" spans="2:19" s="276" customFormat="1" ht="15" customHeight="1" x14ac:dyDescent="0.35">
      <c r="B525" s="520"/>
      <c r="C525" s="520"/>
      <c r="D525" s="4"/>
      <c r="E525" s="4"/>
      <c r="F525" s="4"/>
      <c r="G525" s="4"/>
      <c r="H525" s="4"/>
      <c r="I525" s="4"/>
      <c r="J525" s="4"/>
      <c r="K525" s="4"/>
      <c r="L525" s="4"/>
      <c r="M525" s="4"/>
      <c r="N525" s="4"/>
      <c r="O525" s="275"/>
      <c r="P525" s="275"/>
      <c r="Q525" s="275"/>
      <c r="R525" s="275"/>
      <c r="S525" s="284"/>
    </row>
    <row r="526" spans="2:19" s="276" customFormat="1" x14ac:dyDescent="0.35">
      <c r="B526" s="520" t="s">
        <v>729</v>
      </c>
      <c r="C526" s="520"/>
      <c r="D526" s="4"/>
      <c r="E526" s="4"/>
      <c r="F526" s="4"/>
      <c r="G526" s="4"/>
      <c r="H526" s="4"/>
      <c r="I526" s="4"/>
      <c r="J526" s="4"/>
      <c r="K526" s="4"/>
      <c r="L526" s="4"/>
      <c r="M526" s="4"/>
      <c r="N526" s="4"/>
      <c r="O526" s="275"/>
      <c r="P526" s="275"/>
      <c r="Q526" s="275"/>
      <c r="R526" s="275"/>
      <c r="S526" s="279"/>
    </row>
    <row r="527" spans="2:19" s="276" customFormat="1" ht="37.5" customHeight="1" x14ac:dyDescent="0.35">
      <c r="B527" s="1058" t="s">
        <v>991</v>
      </c>
      <c r="C527" s="1058"/>
      <c r="D527" s="1058"/>
      <c r="E527" s="1058"/>
      <c r="F527" s="1058"/>
      <c r="G527" s="1058"/>
      <c r="H527" s="1058"/>
      <c r="I527" s="1058"/>
      <c r="J527" s="1058"/>
      <c r="K527" s="1058"/>
      <c r="L527" s="1058"/>
      <c r="M527" s="1058"/>
      <c r="N527" s="1058"/>
      <c r="O527" s="1058"/>
      <c r="P527" s="1058"/>
      <c r="Q527" s="1058"/>
      <c r="R527" s="1058"/>
      <c r="S527" s="279"/>
    </row>
    <row r="528" spans="2:19" s="276" customFormat="1" ht="80.150000000000006" customHeight="1" x14ac:dyDescent="0.35">
      <c r="B528" s="1059"/>
      <c r="C528" s="1060"/>
      <c r="D528" s="1060"/>
      <c r="E528" s="1060"/>
      <c r="F528" s="1060"/>
      <c r="G528" s="1060"/>
      <c r="H528" s="1060"/>
      <c r="I528" s="1060"/>
      <c r="J528" s="1060"/>
      <c r="K528" s="1060"/>
      <c r="L528" s="1060"/>
      <c r="M528" s="1060"/>
      <c r="N528" s="1060"/>
      <c r="O528" s="1060"/>
      <c r="P528" s="1060"/>
      <c r="Q528" s="1060"/>
      <c r="R528" s="1061"/>
      <c r="S528" s="275"/>
    </row>
    <row r="529" spans="2:19" s="276" customFormat="1" x14ac:dyDescent="0.35">
      <c r="B529" s="540" t="s">
        <v>257</v>
      </c>
      <c r="C529" s="540"/>
      <c r="D529" s="541"/>
      <c r="E529" s="542">
        <f>1500-LEN(B528)</f>
        <v>1500</v>
      </c>
      <c r="F529" s="541"/>
      <c r="G529" s="541"/>
      <c r="H529" s="541"/>
      <c r="I529" s="541"/>
      <c r="J529" s="541"/>
      <c r="K529" s="541"/>
      <c r="L529" s="543"/>
      <c r="M529" s="541"/>
      <c r="N529" s="544"/>
      <c r="O529" s="544"/>
      <c r="P529" s="544"/>
      <c r="Q529" s="544"/>
      <c r="R529" s="544"/>
      <c r="S529" s="279"/>
    </row>
    <row r="530" spans="2:19" s="276" customFormat="1" ht="15" customHeight="1" x14ac:dyDescent="0.35">
      <c r="B530" s="535"/>
      <c r="C530" s="535"/>
      <c r="D530" s="284"/>
      <c r="E530" s="545"/>
      <c r="F530" s="284"/>
      <c r="G530" s="284"/>
      <c r="H530" s="284"/>
      <c r="I530" s="284"/>
      <c r="J530" s="284"/>
      <c r="K530" s="284"/>
      <c r="L530" s="532"/>
      <c r="M530" s="284"/>
      <c r="N530" s="279"/>
      <c r="O530" s="279"/>
      <c r="P530" s="279"/>
      <c r="Q530" s="279"/>
      <c r="R530" s="279"/>
      <c r="S530" s="275"/>
    </row>
    <row r="531" spans="2:19" s="276" customFormat="1" x14ac:dyDescent="0.35">
      <c r="B531" s="546" t="s">
        <v>730</v>
      </c>
      <c r="C531" s="535"/>
      <c r="D531" s="284"/>
      <c r="E531" s="545"/>
      <c r="F531" s="284"/>
      <c r="G531" s="284"/>
      <c r="H531" s="284"/>
      <c r="I531" s="284"/>
      <c r="J531" s="284"/>
      <c r="K531" s="284"/>
      <c r="L531" s="532"/>
      <c r="M531" s="284"/>
      <c r="N531" s="279"/>
      <c r="O531" s="279"/>
      <c r="P531" s="279"/>
      <c r="Q531" s="279"/>
      <c r="R531" s="279"/>
      <c r="S531" s="275"/>
    </row>
    <row r="532" spans="2:19" s="276" customFormat="1" ht="24" customHeight="1" x14ac:dyDescent="0.35">
      <c r="B532" s="1058" t="s">
        <v>731</v>
      </c>
      <c r="C532" s="1058"/>
      <c r="D532" s="1058"/>
      <c r="E532" s="1058"/>
      <c r="F532" s="1058"/>
      <c r="G532" s="1058"/>
      <c r="H532" s="1058"/>
      <c r="I532" s="1058"/>
      <c r="J532" s="1058"/>
      <c r="K532" s="1058"/>
      <c r="L532" s="1058"/>
      <c r="M532" s="1058"/>
      <c r="N532" s="1058"/>
      <c r="O532" s="1058"/>
      <c r="P532" s="1058"/>
      <c r="Q532" s="1058"/>
      <c r="R532" s="1058"/>
      <c r="S532" s="275"/>
    </row>
    <row r="533" spans="2:19" s="276" customFormat="1" ht="80.150000000000006" customHeight="1" x14ac:dyDescent="0.35">
      <c r="B533" s="1059"/>
      <c r="C533" s="1060"/>
      <c r="D533" s="1060"/>
      <c r="E533" s="1060"/>
      <c r="F533" s="1060"/>
      <c r="G533" s="1060"/>
      <c r="H533" s="1060"/>
      <c r="I533" s="1060"/>
      <c r="J533" s="1060"/>
      <c r="K533" s="1060"/>
      <c r="L533" s="1060"/>
      <c r="M533" s="1060"/>
      <c r="N533" s="1060"/>
      <c r="O533" s="1060"/>
      <c r="P533" s="1060"/>
      <c r="Q533" s="1060"/>
      <c r="R533" s="1061"/>
      <c r="S533" s="275"/>
    </row>
    <row r="534" spans="2:19" s="276" customFormat="1" ht="16" thickBot="1" x14ac:dyDescent="0.4">
      <c r="B534" s="547" t="s">
        <v>257</v>
      </c>
      <c r="C534" s="547"/>
      <c r="D534" s="548"/>
      <c r="E534" s="549">
        <f>1500-LEN(B533)</f>
        <v>1500</v>
      </c>
      <c r="F534" s="548"/>
      <c r="G534" s="548"/>
      <c r="H534" s="548"/>
      <c r="I534" s="548"/>
      <c r="J534" s="548"/>
      <c r="K534" s="548"/>
      <c r="L534" s="550"/>
      <c r="M534" s="548"/>
      <c r="N534" s="551"/>
      <c r="O534" s="551"/>
      <c r="P534" s="551"/>
      <c r="Q534" s="551"/>
      <c r="R534" s="551"/>
      <c r="S534" s="275"/>
    </row>
    <row r="535" spans="2:19" s="276" customFormat="1" x14ac:dyDescent="0.35">
      <c r="B535" s="535"/>
      <c r="C535" s="535"/>
      <c r="D535" s="284"/>
      <c r="E535" s="545"/>
      <c r="F535" s="284"/>
      <c r="G535" s="284"/>
      <c r="H535" s="284"/>
      <c r="I535" s="284"/>
      <c r="J535" s="284"/>
      <c r="K535" s="284"/>
      <c r="L535" s="532"/>
      <c r="M535" s="284"/>
      <c r="N535" s="279"/>
      <c r="O535" s="279"/>
      <c r="P535" s="279"/>
      <c r="Q535" s="279"/>
      <c r="R535" s="279"/>
      <c r="S535" s="275"/>
    </row>
    <row r="536" spans="2:19" s="276" customFormat="1" ht="18" x14ac:dyDescent="0.4">
      <c r="B536" s="519" t="s">
        <v>463</v>
      </c>
      <c r="C536" s="519"/>
      <c r="D536" s="520"/>
      <c r="E536" s="520"/>
      <c r="F536" s="520"/>
      <c r="G536" s="520"/>
      <c r="H536" s="520"/>
      <c r="I536" s="520"/>
      <c r="J536" s="520"/>
      <c r="K536" s="520"/>
      <c r="L536" s="521"/>
      <c r="M536" s="520"/>
      <c r="N536" s="166"/>
      <c r="O536" s="275"/>
      <c r="P536" s="166"/>
      <c r="Q536" s="275"/>
      <c r="R536" s="275"/>
      <c r="S536" s="275"/>
    </row>
    <row r="537" spans="2:19" s="276" customFormat="1" ht="16" thickBot="1" x14ac:dyDescent="0.4">
      <c r="B537" s="522" t="s">
        <v>462</v>
      </c>
      <c r="C537" s="522"/>
      <c r="D537" s="523"/>
      <c r="E537" s="523"/>
      <c r="F537" s="523"/>
      <c r="G537" s="523"/>
      <c r="H537" s="523"/>
      <c r="I537" s="523"/>
      <c r="J537" s="523"/>
      <c r="K537" s="523"/>
      <c r="L537" s="524"/>
      <c r="M537" s="523"/>
      <c r="N537" s="525"/>
      <c r="O537" s="275"/>
      <c r="P537" s="525"/>
      <c r="Q537" s="525"/>
      <c r="R537" s="525"/>
      <c r="S537" s="279"/>
    </row>
    <row r="538" spans="2:19" s="276" customFormat="1" x14ac:dyDescent="0.35">
      <c r="B538" s="526"/>
      <c r="C538" s="526"/>
      <c r="D538" s="526"/>
      <c r="E538" s="527"/>
      <c r="F538" s="726" t="s">
        <v>886</v>
      </c>
      <c r="G538" s="282"/>
      <c r="H538" s="528"/>
      <c r="I538" s="528"/>
      <c r="J538" s="526"/>
      <c r="K538" s="526"/>
      <c r="L538" s="529" t="s">
        <v>238</v>
      </c>
      <c r="M538" s="526"/>
      <c r="N538" s="1062" t="s">
        <v>255</v>
      </c>
      <c r="O538" s="1062"/>
      <c r="P538" s="1062"/>
      <c r="Q538" s="530"/>
      <c r="R538" s="530"/>
      <c r="S538" s="275"/>
    </row>
    <row r="539" spans="2:19" s="276" customFormat="1" x14ac:dyDescent="0.35">
      <c r="B539" s="531" t="s">
        <v>468</v>
      </c>
      <c r="C539" s="532"/>
      <c r="D539" s="533">
        <f>D473+1</f>
        <v>9</v>
      </c>
      <c r="E539" s="1074"/>
      <c r="F539" s="1075"/>
      <c r="G539" s="1076"/>
      <c r="H539" s="4"/>
      <c r="I539" s="4"/>
      <c r="J539" s="8" t="s">
        <v>232</v>
      </c>
      <c r="K539" s="8"/>
      <c r="L539" s="283"/>
      <c r="M539" s="4"/>
      <c r="N539" s="1070"/>
      <c r="O539" s="1071"/>
      <c r="P539" s="1071"/>
      <c r="Q539" s="1071"/>
      <c r="R539" s="1072"/>
      <c r="S539" s="275"/>
    </row>
    <row r="540" spans="2:19" s="276" customFormat="1" x14ac:dyDescent="0.35">
      <c r="B540" s="8" t="s">
        <v>231</v>
      </c>
      <c r="C540" s="8"/>
      <c r="D540" s="1077"/>
      <c r="E540" s="1077"/>
      <c r="F540" s="1077"/>
      <c r="G540" s="1077"/>
      <c r="H540" s="4"/>
      <c r="I540" s="4"/>
      <c r="J540" s="8" t="s">
        <v>241</v>
      </c>
      <c r="K540" s="8"/>
      <c r="L540" s="283"/>
      <c r="M540" s="4"/>
      <c r="N540" s="1070"/>
      <c r="O540" s="1071"/>
      <c r="P540" s="1071"/>
      <c r="Q540" s="1071"/>
      <c r="R540" s="1072"/>
      <c r="S540" s="275"/>
    </row>
    <row r="541" spans="2:19" s="276" customFormat="1" x14ac:dyDescent="0.35">
      <c r="B541" s="8" t="s">
        <v>227</v>
      </c>
      <c r="C541" s="8"/>
      <c r="D541" s="1069"/>
      <c r="E541" s="1069"/>
      <c r="F541" s="1069"/>
      <c r="G541" s="1069"/>
      <c r="H541" s="4"/>
      <c r="I541" s="4"/>
      <c r="J541" s="8" t="s">
        <v>239</v>
      </c>
      <c r="K541" s="8"/>
      <c r="L541" s="283"/>
      <c r="M541" s="4"/>
      <c r="N541" s="1070"/>
      <c r="O541" s="1071"/>
      <c r="P541" s="1071"/>
      <c r="Q541" s="1071"/>
      <c r="R541" s="1072"/>
      <c r="S541" s="275"/>
    </row>
    <row r="542" spans="2:19" s="276" customFormat="1" x14ac:dyDescent="0.35">
      <c r="B542" s="8" t="s">
        <v>461</v>
      </c>
      <c r="C542" s="8"/>
      <c r="D542" s="1069"/>
      <c r="E542" s="1069"/>
      <c r="F542" s="1069"/>
      <c r="G542" s="1069"/>
      <c r="H542" s="4"/>
      <c r="I542" s="4"/>
      <c r="J542" s="8" t="s">
        <v>244</v>
      </c>
      <c r="K542" s="8"/>
      <c r="L542" s="283"/>
      <c r="M542" s="4"/>
      <c r="N542" s="1070"/>
      <c r="O542" s="1071"/>
      <c r="P542" s="1071"/>
      <c r="Q542" s="1071"/>
      <c r="R542" s="1072"/>
      <c r="S542" s="275"/>
    </row>
    <row r="543" spans="2:19" s="276" customFormat="1" x14ac:dyDescent="0.35">
      <c r="B543" s="8" t="s">
        <v>254</v>
      </c>
      <c r="C543" s="8"/>
      <c r="D543" s="1073"/>
      <c r="E543" s="1073"/>
      <c r="F543" s="1073"/>
      <c r="G543" s="1073"/>
      <c r="H543" s="4"/>
      <c r="I543" s="4"/>
      <c r="J543" s="8" t="s">
        <v>240</v>
      </c>
      <c r="K543" s="8"/>
      <c r="L543" s="283"/>
      <c r="M543" s="4"/>
      <c r="N543" s="1070"/>
      <c r="O543" s="1071"/>
      <c r="P543" s="1071"/>
      <c r="Q543" s="1071"/>
      <c r="R543" s="1072"/>
      <c r="S543" s="275"/>
    </row>
    <row r="544" spans="2:19" s="276" customFormat="1" x14ac:dyDescent="0.35">
      <c r="B544" s="8" t="s">
        <v>48</v>
      </c>
      <c r="C544" s="8"/>
      <c r="D544" s="1069"/>
      <c r="E544" s="1069"/>
      <c r="F544" s="1069"/>
      <c r="G544" s="1069"/>
      <c r="H544" s="4"/>
      <c r="I544" s="4"/>
      <c r="J544" s="4"/>
      <c r="K544" s="4"/>
      <c r="L544" s="8"/>
      <c r="M544" s="4"/>
      <c r="N544" s="299"/>
      <c r="O544" s="275"/>
      <c r="P544" s="299"/>
      <c r="Q544" s="275"/>
      <c r="R544" s="275"/>
      <c r="S544" s="275"/>
    </row>
    <row r="545" spans="2:19" s="276" customFormat="1" x14ac:dyDescent="0.35">
      <c r="B545" s="8" t="s">
        <v>283</v>
      </c>
      <c r="C545" s="4"/>
      <c r="D545" s="1069"/>
      <c r="E545" s="1069"/>
      <c r="F545" s="1069"/>
      <c r="G545" s="1069"/>
      <c r="H545" s="4"/>
      <c r="I545" s="4"/>
      <c r="J545" s="275"/>
      <c r="K545" s="275"/>
      <c r="L545" s="275"/>
      <c r="M545" s="275"/>
      <c r="N545" s="275"/>
      <c r="O545" s="275"/>
      <c r="P545" s="275"/>
      <c r="Q545" s="275"/>
      <c r="R545" s="275"/>
      <c r="S545" s="275"/>
    </row>
    <row r="546" spans="2:19" s="276" customFormat="1" x14ac:dyDescent="0.35">
      <c r="B546" s="8" t="s">
        <v>236</v>
      </c>
      <c r="C546" s="8"/>
      <c r="D546" s="280"/>
      <c r="E546" s="534" t="s">
        <v>234</v>
      </c>
      <c r="F546" s="4"/>
      <c r="G546" s="4"/>
      <c r="H546" s="4"/>
      <c r="I546" s="4"/>
      <c r="J546" s="8" t="s">
        <v>243</v>
      </c>
      <c r="K546" s="4"/>
      <c r="L546" s="282"/>
      <c r="M546" s="4"/>
      <c r="N546" s="299"/>
      <c r="O546"/>
      <c r="P546"/>
      <c r="Q546"/>
      <c r="R546" s="275"/>
      <c r="S546" s="275"/>
    </row>
    <row r="547" spans="2:19" s="276" customFormat="1" x14ac:dyDescent="0.35">
      <c r="B547" s="8" t="s">
        <v>237</v>
      </c>
      <c r="C547" s="8"/>
      <c r="D547" s="280"/>
      <c r="E547" s="534" t="s">
        <v>235</v>
      </c>
      <c r="F547" s="4"/>
      <c r="G547" s="4"/>
      <c r="H547" s="4"/>
      <c r="I547" s="4"/>
      <c r="J547" s="8" t="s">
        <v>233</v>
      </c>
      <c r="K547" s="4"/>
      <c r="L547" s="281"/>
      <c r="M547" s="4"/>
      <c r="N547" s="299"/>
      <c r="O547" s="275"/>
      <c r="P547" s="299"/>
      <c r="Q547" s="275"/>
      <c r="R547" s="275"/>
      <c r="S547" s="275"/>
    </row>
    <row r="548" spans="2:19" s="276" customFormat="1" x14ac:dyDescent="0.35">
      <c r="B548" s="275"/>
      <c r="C548" s="275"/>
      <c r="D548" s="275"/>
      <c r="E548" s="275"/>
      <c r="F548" s="275"/>
      <c r="G548" s="275"/>
      <c r="H548" s="275"/>
      <c r="I548" s="275"/>
      <c r="J548" s="8" t="s">
        <v>183</v>
      </c>
      <c r="K548" s="4"/>
      <c r="L548" s="1066"/>
      <c r="M548" s="1067"/>
      <c r="N548" s="1067"/>
      <c r="O548" s="1067"/>
      <c r="P548" s="1068"/>
      <c r="Q548" s="275"/>
      <c r="R548" s="275"/>
      <c r="S548" s="275"/>
    </row>
    <row r="549" spans="2:19" s="276" customFormat="1" x14ac:dyDescent="0.35">
      <c r="B549" s="520" t="s">
        <v>460</v>
      </c>
      <c r="C549" s="520"/>
      <c r="G549" s="4"/>
      <c r="H549" s="4"/>
      <c r="I549" s="4"/>
      <c r="J549" s="4"/>
      <c r="K549" s="4"/>
      <c r="L549" s="4"/>
      <c r="M549" s="4"/>
      <c r="N549" s="4"/>
      <c r="O549" s="275"/>
      <c r="P549" s="275"/>
      <c r="Q549" s="275"/>
      <c r="R549" s="275"/>
      <c r="S549" s="275"/>
    </row>
    <row r="550" spans="2:19" s="276" customFormat="1" x14ac:dyDescent="0.35">
      <c r="B550" s="535" t="s">
        <v>990</v>
      </c>
      <c r="C550" s="535"/>
      <c r="D550" s="4"/>
      <c r="E550" s="4"/>
      <c r="F550" s="4"/>
      <c r="G550" s="4"/>
      <c r="H550" s="4"/>
      <c r="I550" s="4"/>
      <c r="J550" s="275"/>
      <c r="K550" s="4"/>
      <c r="L550" s="4"/>
      <c r="M550" s="4"/>
      <c r="N550" s="4"/>
      <c r="O550" s="275"/>
      <c r="P550" s="275"/>
      <c r="Q550" s="275"/>
      <c r="R550" s="275"/>
      <c r="S550" s="275"/>
    </row>
    <row r="551" spans="2:19" s="276" customFormat="1" x14ac:dyDescent="0.35">
      <c r="B551" s="535"/>
      <c r="C551" s="535"/>
      <c r="D551" s="4"/>
      <c r="E551" s="4"/>
      <c r="F551" s="4"/>
      <c r="G551" s="4"/>
      <c r="H551" s="4"/>
      <c r="I551" s="4"/>
      <c r="J551" s="275"/>
      <c r="K551" s="4"/>
      <c r="L551" s="4"/>
      <c r="M551" s="4"/>
      <c r="N551" s="4"/>
      <c r="O551" s="275"/>
      <c r="P551" s="275"/>
      <c r="Q551" s="275"/>
      <c r="R551" s="275"/>
      <c r="S551" s="275"/>
    </row>
    <row r="552" spans="2:19" s="276" customFormat="1" x14ac:dyDescent="0.35">
      <c r="B552" s="285" t="s">
        <v>464</v>
      </c>
      <c r="C552" s="285"/>
      <c r="D552" s="4"/>
      <c r="E552" s="4"/>
      <c r="F552" s="4"/>
      <c r="G552" s="536" t="s">
        <v>439</v>
      </c>
      <c r="H552" s="4"/>
      <c r="I552" s="4"/>
      <c r="J552" s="4"/>
      <c r="K552" s="4"/>
      <c r="L552" s="275"/>
      <c r="M552" s="275"/>
      <c r="N552" s="537" t="s">
        <v>438</v>
      </c>
      <c r="O552" s="275"/>
      <c r="P552" s="275"/>
      <c r="Q552" s="275"/>
      <c r="R552" s="275"/>
      <c r="S552" s="286"/>
    </row>
    <row r="553" spans="2:19" s="276" customFormat="1" x14ac:dyDescent="0.35">
      <c r="B553" s="292"/>
      <c r="C553" s="538"/>
      <c r="D553" s="300" t="s">
        <v>459</v>
      </c>
      <c r="E553" s="275"/>
      <c r="F553" s="4"/>
      <c r="G553" s="1055"/>
      <c r="H553" s="1056"/>
      <c r="I553" s="1056"/>
      <c r="J553" s="1056"/>
      <c r="K553" s="1056"/>
      <c r="L553" s="1057"/>
      <c r="M553" s="275"/>
      <c r="N553" s="1055"/>
      <c r="O553" s="1056"/>
      <c r="P553" s="1056"/>
      <c r="Q553" s="1056"/>
      <c r="R553" s="1057"/>
      <c r="S553" s="286"/>
    </row>
    <row r="554" spans="2:19" s="276" customFormat="1" x14ac:dyDescent="0.35">
      <c r="B554" s="292"/>
      <c r="C554" s="538"/>
      <c r="D554" s="300" t="s">
        <v>458</v>
      </c>
      <c r="E554" s="275"/>
      <c r="F554" s="4"/>
      <c r="G554" s="1055"/>
      <c r="H554" s="1056"/>
      <c r="I554" s="1056"/>
      <c r="J554" s="1056"/>
      <c r="K554" s="1056"/>
      <c r="L554" s="1057"/>
      <c r="M554" s="275"/>
      <c r="N554" s="1055"/>
      <c r="O554" s="1056"/>
      <c r="P554" s="1056"/>
      <c r="Q554" s="1056"/>
      <c r="R554" s="1057"/>
      <c r="S554" s="286"/>
    </row>
    <row r="555" spans="2:19" s="276" customFormat="1" x14ac:dyDescent="0.35">
      <c r="B555" s="292"/>
      <c r="C555" s="538"/>
      <c r="D555" s="300" t="s">
        <v>457</v>
      </c>
      <c r="E555" s="275"/>
      <c r="F555" s="4"/>
      <c r="G555" s="1055"/>
      <c r="H555" s="1056"/>
      <c r="I555" s="1056"/>
      <c r="J555" s="1056"/>
      <c r="K555" s="1056"/>
      <c r="L555" s="1057"/>
      <c r="M555" s="275"/>
      <c r="N555" s="1055"/>
      <c r="O555" s="1056"/>
      <c r="P555" s="1056"/>
      <c r="Q555" s="1056"/>
      <c r="R555" s="1057"/>
      <c r="S555" s="286"/>
    </row>
    <row r="556" spans="2:19" s="276" customFormat="1" x14ac:dyDescent="0.35">
      <c r="B556" s="292"/>
      <c r="C556" s="538"/>
      <c r="D556" s="300" t="s">
        <v>456</v>
      </c>
      <c r="E556" s="275"/>
      <c r="F556" s="4"/>
      <c r="G556" s="1055"/>
      <c r="H556" s="1056"/>
      <c r="I556" s="1056"/>
      <c r="J556" s="1056"/>
      <c r="K556" s="1056"/>
      <c r="L556" s="1057"/>
      <c r="M556" s="275"/>
      <c r="N556" s="1055"/>
      <c r="O556" s="1056"/>
      <c r="P556" s="1056"/>
      <c r="Q556" s="1056"/>
      <c r="R556" s="1057"/>
      <c r="S556" s="286"/>
    </row>
    <row r="557" spans="2:19" s="276" customFormat="1" x14ac:dyDescent="0.35">
      <c r="B557" s="292"/>
      <c r="C557" s="538"/>
      <c r="D557" s="300" t="s">
        <v>455</v>
      </c>
      <c r="E557" s="275"/>
      <c r="F557" s="4"/>
      <c r="G557" s="1055"/>
      <c r="H557" s="1056"/>
      <c r="I557" s="1056"/>
      <c r="J557" s="1056"/>
      <c r="K557" s="1056"/>
      <c r="L557" s="1057"/>
      <c r="M557" s="275"/>
      <c r="N557" s="1055"/>
      <c r="O557" s="1056"/>
      <c r="P557" s="1056"/>
      <c r="Q557" s="1056"/>
      <c r="R557" s="1057"/>
      <c r="S557" s="286"/>
    </row>
    <row r="558" spans="2:19" s="276" customFormat="1" x14ac:dyDescent="0.35">
      <c r="B558" s="292"/>
      <c r="C558" s="538"/>
      <c r="D558" s="300" t="s">
        <v>454</v>
      </c>
      <c r="E558" s="275"/>
      <c r="F558" s="4"/>
      <c r="G558" s="1055"/>
      <c r="H558" s="1056"/>
      <c r="I558" s="1056"/>
      <c r="J558" s="1056"/>
      <c r="K558" s="1056"/>
      <c r="L558" s="1057"/>
      <c r="M558" s="275"/>
      <c r="N558" s="1055"/>
      <c r="O558" s="1056"/>
      <c r="P558" s="1056"/>
      <c r="Q558" s="1056"/>
      <c r="R558" s="1057"/>
      <c r="S558" s="286"/>
    </row>
    <row r="559" spans="2:19" s="276" customFormat="1" x14ac:dyDescent="0.35">
      <c r="B559" s="292"/>
      <c r="C559" s="538"/>
      <c r="D559" s="300" t="s">
        <v>453</v>
      </c>
      <c r="E559" s="275"/>
      <c r="F559" s="4"/>
      <c r="G559" s="1055"/>
      <c r="H559" s="1056"/>
      <c r="I559" s="1056"/>
      <c r="J559" s="1056"/>
      <c r="K559" s="1056"/>
      <c r="L559" s="1057"/>
      <c r="M559" s="275"/>
      <c r="N559" s="1055"/>
      <c r="O559" s="1056"/>
      <c r="P559" s="1056"/>
      <c r="Q559" s="1056"/>
      <c r="R559" s="1057"/>
      <c r="S559" s="286"/>
    </row>
    <row r="560" spans="2:19" s="276" customFormat="1" x14ac:dyDescent="0.35">
      <c r="B560" s="292"/>
      <c r="C560" s="538"/>
      <c r="D560" s="300" t="s">
        <v>452</v>
      </c>
      <c r="E560" s="275"/>
      <c r="F560" s="4"/>
      <c r="G560" s="1055"/>
      <c r="H560" s="1056"/>
      <c r="I560" s="1056"/>
      <c r="J560" s="1056"/>
      <c r="K560" s="1056"/>
      <c r="L560" s="1057"/>
      <c r="M560" s="275"/>
      <c r="N560" s="1055"/>
      <c r="O560" s="1056"/>
      <c r="P560" s="1056"/>
      <c r="Q560" s="1056"/>
      <c r="R560" s="1057"/>
      <c r="S560" s="286"/>
    </row>
    <row r="561" spans="2:19" s="276" customFormat="1" x14ac:dyDescent="0.35">
      <c r="B561" s="292"/>
      <c r="C561" s="538"/>
      <c r="D561" s="300" t="s">
        <v>451</v>
      </c>
      <c r="E561" s="275"/>
      <c r="F561" s="4"/>
      <c r="G561" s="1055"/>
      <c r="H561" s="1056"/>
      <c r="I561" s="1056"/>
      <c r="J561" s="1056"/>
      <c r="K561" s="1056"/>
      <c r="L561" s="1057"/>
      <c r="M561" s="275"/>
      <c r="N561" s="1055"/>
      <c r="O561" s="1056"/>
      <c r="P561" s="1056"/>
      <c r="Q561" s="1056"/>
      <c r="R561" s="1057"/>
      <c r="S561" s="286"/>
    </row>
    <row r="562" spans="2:19" s="276" customFormat="1" x14ac:dyDescent="0.35">
      <c r="B562" s="292"/>
      <c r="C562" s="538"/>
      <c r="D562" s="300" t="s">
        <v>450</v>
      </c>
      <c r="E562" s="275"/>
      <c r="F562" s="4"/>
      <c r="G562" s="1055"/>
      <c r="H562" s="1056"/>
      <c r="I562" s="1056"/>
      <c r="J562" s="1056"/>
      <c r="K562" s="1056"/>
      <c r="L562" s="1057"/>
      <c r="M562" s="275"/>
      <c r="N562" s="1055"/>
      <c r="O562" s="1056"/>
      <c r="P562" s="1056"/>
      <c r="Q562" s="1056"/>
      <c r="R562" s="1057"/>
      <c r="S562" s="286"/>
    </row>
    <row r="563" spans="2:19" s="276" customFormat="1" x14ac:dyDescent="0.35">
      <c r="B563" s="292"/>
      <c r="C563" s="538"/>
      <c r="D563" s="300" t="s">
        <v>449</v>
      </c>
      <c r="E563" s="275"/>
      <c r="F563" s="4"/>
      <c r="G563" s="1055"/>
      <c r="H563" s="1056"/>
      <c r="I563" s="1056"/>
      <c r="J563" s="1056"/>
      <c r="K563" s="1056"/>
      <c r="L563" s="1057"/>
      <c r="M563" s="275"/>
      <c r="N563" s="1055"/>
      <c r="O563" s="1056"/>
      <c r="P563" s="1056"/>
      <c r="Q563" s="1056"/>
      <c r="R563" s="1057"/>
      <c r="S563" s="286"/>
    </row>
    <row r="564" spans="2:19" s="276" customFormat="1" x14ac:dyDescent="0.35">
      <c r="B564" s="292"/>
      <c r="C564" s="538"/>
      <c r="D564" s="300" t="s">
        <v>448</v>
      </c>
      <c r="E564" s="275"/>
      <c r="F564" s="4"/>
      <c r="G564" s="1055"/>
      <c r="H564" s="1056"/>
      <c r="I564" s="1056"/>
      <c r="J564" s="1056"/>
      <c r="K564" s="1056"/>
      <c r="L564" s="1057"/>
      <c r="M564" s="275"/>
      <c r="N564" s="1055"/>
      <c r="O564" s="1056"/>
      <c r="P564" s="1056"/>
      <c r="Q564" s="1056"/>
      <c r="R564" s="1057"/>
      <c r="S564" s="286"/>
    </row>
    <row r="565" spans="2:19" s="276" customFormat="1" x14ac:dyDescent="0.35">
      <c r="B565" s="292"/>
      <c r="C565" s="538"/>
      <c r="D565" s="300" t="s">
        <v>447</v>
      </c>
      <c r="E565" s="275"/>
      <c r="F565" s="4"/>
      <c r="G565" s="1055"/>
      <c r="H565" s="1056"/>
      <c r="I565" s="1056"/>
      <c r="J565" s="1056"/>
      <c r="K565" s="1056"/>
      <c r="L565" s="1057"/>
      <c r="M565" s="275"/>
      <c r="N565" s="1055"/>
      <c r="O565" s="1056"/>
      <c r="P565" s="1056"/>
      <c r="Q565" s="1056"/>
      <c r="R565" s="1057"/>
      <c r="S565" s="286"/>
    </row>
    <row r="566" spans="2:19" s="276" customFormat="1" ht="15" customHeight="1" x14ac:dyDescent="0.35">
      <c r="B566" s="292"/>
      <c r="C566" s="538"/>
      <c r="D566" s="300" t="s">
        <v>446</v>
      </c>
      <c r="E566" s="275"/>
      <c r="F566" s="4"/>
      <c r="G566" s="1055"/>
      <c r="H566" s="1056"/>
      <c r="I566" s="1056"/>
      <c r="J566" s="1056"/>
      <c r="K566" s="1056"/>
      <c r="L566" s="1057"/>
      <c r="M566" s="275"/>
      <c r="N566" s="1055"/>
      <c r="O566" s="1056"/>
      <c r="P566" s="1056"/>
      <c r="Q566" s="1056"/>
      <c r="R566" s="1057"/>
      <c r="S566" s="275"/>
    </row>
    <row r="567" spans="2:19" s="276" customFormat="1" ht="15" customHeight="1" x14ac:dyDescent="0.35">
      <c r="B567" s="4"/>
      <c r="C567" s="4"/>
      <c r="D567" s="4"/>
      <c r="E567" s="4"/>
      <c r="F567" s="4"/>
      <c r="G567" s="4"/>
      <c r="H567" s="4"/>
      <c r="I567" s="4"/>
      <c r="J567" s="4"/>
      <c r="K567" s="4"/>
      <c r="L567" s="4"/>
      <c r="M567" s="4"/>
      <c r="N567" s="4"/>
      <c r="O567" s="275"/>
      <c r="P567" s="275"/>
      <c r="Q567" s="275"/>
      <c r="R567" s="275"/>
      <c r="S567" s="284"/>
    </row>
    <row r="568" spans="2:19" s="276" customFormat="1" ht="15" customHeight="1" x14ac:dyDescent="0.35">
      <c r="B568" s="1063" t="s">
        <v>726</v>
      </c>
      <c r="C568" s="1063"/>
      <c r="D568" s="1063"/>
      <c r="E568" s="1063"/>
      <c r="F568" s="1063"/>
      <c r="G568" s="1063"/>
      <c r="H568" s="1063"/>
      <c r="I568" s="1063"/>
      <c r="J568" s="1063"/>
      <c r="K568" s="1063"/>
      <c r="L568" s="1063"/>
      <c r="M568" s="1063"/>
      <c r="N568" s="1063"/>
      <c r="O568" s="1063"/>
      <c r="P568" s="1063"/>
      <c r="Q568" s="1063"/>
      <c r="R568" s="1063"/>
      <c r="S568" s="284"/>
    </row>
    <row r="569" spans="2:19" s="276" customFormat="1" ht="80.150000000000006" customHeight="1" x14ac:dyDescent="0.35">
      <c r="B569" s="1059"/>
      <c r="C569" s="1060"/>
      <c r="D569" s="1060"/>
      <c r="E569" s="1060"/>
      <c r="F569" s="1060"/>
      <c r="G569" s="1060"/>
      <c r="H569" s="1060"/>
      <c r="I569" s="1060"/>
      <c r="J569" s="1060"/>
      <c r="K569" s="1060"/>
      <c r="L569" s="1060"/>
      <c r="M569" s="1060"/>
      <c r="N569" s="1060"/>
      <c r="O569" s="1060"/>
      <c r="P569" s="1060"/>
      <c r="Q569" s="1060"/>
      <c r="R569" s="1061"/>
      <c r="S569" s="275"/>
    </row>
    <row r="570" spans="2:19" s="276" customFormat="1" x14ac:dyDescent="0.35">
      <c r="B570" s="536" t="s">
        <v>257</v>
      </c>
      <c r="C570" s="536"/>
      <c r="D570" s="536"/>
      <c r="E570" s="302">
        <f>1500-LEN(B569)</f>
        <v>1500</v>
      </c>
      <c r="F570" s="4"/>
      <c r="G570" s="4"/>
      <c r="H570" s="4"/>
      <c r="I570" s="4"/>
      <c r="J570" s="4"/>
      <c r="K570" s="4"/>
      <c r="L570" s="4"/>
      <c r="M570" s="4"/>
      <c r="N570" s="4"/>
      <c r="O570" s="275"/>
      <c r="P570" s="275"/>
      <c r="Q570" s="275"/>
      <c r="R570" s="275"/>
      <c r="S570" s="275"/>
    </row>
    <row r="571" spans="2:19" s="276" customFormat="1" x14ac:dyDescent="0.35">
      <c r="B571" s="536"/>
      <c r="C571" s="536"/>
      <c r="D571" s="536"/>
      <c r="E571" s="536"/>
      <c r="F571" s="4"/>
      <c r="G571" s="4"/>
      <c r="H571" s="4"/>
      <c r="I571" s="4"/>
      <c r="J571" s="4"/>
      <c r="K571" s="4"/>
      <c r="L571" s="4"/>
      <c r="M571" s="4"/>
      <c r="N571" s="4"/>
      <c r="O571" s="275"/>
      <c r="P571" s="275"/>
      <c r="Q571" s="275"/>
      <c r="R571" s="275"/>
      <c r="S571" s="275"/>
    </row>
    <row r="572" spans="2:19" s="276" customFormat="1" x14ac:dyDescent="0.35">
      <c r="B572" s="520" t="s">
        <v>445</v>
      </c>
      <c r="C572" s="520"/>
      <c r="D572" s="4"/>
      <c r="E572" s="4"/>
      <c r="F572" s="4"/>
      <c r="G572" s="4"/>
      <c r="H572" s="4"/>
      <c r="I572" s="4"/>
      <c r="J572" s="4"/>
      <c r="K572" s="4"/>
      <c r="L572" s="4"/>
      <c r="M572" s="4"/>
      <c r="N572" s="4"/>
      <c r="O572" s="275"/>
      <c r="P572" s="275"/>
      <c r="Q572" s="275"/>
      <c r="R572" s="275"/>
      <c r="S572" s="275"/>
    </row>
    <row r="573" spans="2:19" s="276" customFormat="1" x14ac:dyDescent="0.35">
      <c r="B573" s="536" t="s">
        <v>444</v>
      </c>
      <c r="C573" s="536"/>
      <c r="D573" s="275"/>
      <c r="E573" s="4"/>
      <c r="F573" s="4"/>
      <c r="G573" s="4"/>
      <c r="H573" s="4"/>
      <c r="I573" s="4"/>
      <c r="J573" s="4"/>
      <c r="K573" s="4"/>
      <c r="L573" s="4"/>
      <c r="M573" s="4"/>
      <c r="N573" s="4"/>
      <c r="O573" s="275"/>
      <c r="P573" s="275"/>
      <c r="Q573" s="275"/>
      <c r="R573" s="275"/>
      <c r="S573" s="275"/>
    </row>
    <row r="574" spans="2:19" s="276" customFormat="1" x14ac:dyDescent="0.35">
      <c r="B574" s="275"/>
      <c r="C574" s="275"/>
      <c r="D574" s="275"/>
      <c r="E574" s="4"/>
      <c r="F574" s="4"/>
      <c r="G574" s="4"/>
      <c r="H574" s="4"/>
      <c r="I574" s="4"/>
      <c r="J574" s="4"/>
      <c r="K574" s="4"/>
      <c r="L574" s="4"/>
      <c r="M574" s="4"/>
      <c r="N574" s="4"/>
      <c r="O574" s="275"/>
      <c r="P574" s="275"/>
      <c r="Q574" s="275"/>
      <c r="R574" s="275"/>
      <c r="S574" s="275"/>
    </row>
    <row r="575" spans="2:19" s="276" customFormat="1" x14ac:dyDescent="0.35">
      <c r="B575" s="304"/>
      <c r="C575" s="8"/>
      <c r="D575" s="300" t="s">
        <v>732</v>
      </c>
      <c r="E575" s="275"/>
      <c r="F575" s="4"/>
      <c r="G575" s="4"/>
      <c r="H575" s="4"/>
      <c r="I575" s="4"/>
      <c r="J575" s="1064"/>
      <c r="K575" s="1064"/>
      <c r="L575" s="1064"/>
      <c r="M575" s="1064"/>
      <c r="N575" s="1064"/>
      <c r="O575" s="1064"/>
      <c r="P575" s="1064"/>
      <c r="Q575" s="1064"/>
      <c r="R575" s="1064"/>
      <c r="S575" s="275"/>
    </row>
    <row r="576" spans="2:19" s="276" customFormat="1" x14ac:dyDescent="0.35">
      <c r="B576" s="505"/>
      <c r="C576" s="8"/>
      <c r="D576" s="300" t="s">
        <v>725</v>
      </c>
      <c r="E576" s="275"/>
      <c r="F576" s="4"/>
      <c r="G576" s="4"/>
      <c r="H576" s="4"/>
      <c r="I576" s="4"/>
      <c r="J576" s="1065"/>
      <c r="K576" s="1065"/>
      <c r="L576" s="1065"/>
      <c r="M576" s="1065"/>
      <c r="N576" s="1065"/>
      <c r="O576" s="1065"/>
      <c r="P576" s="1065"/>
      <c r="Q576" s="1065"/>
      <c r="R576" s="1065"/>
      <c r="S576" s="275"/>
    </row>
    <row r="577" spans="2:19" s="276" customFormat="1" x14ac:dyDescent="0.35">
      <c r="B577" s="304"/>
      <c r="C577" s="8"/>
      <c r="D577" s="300" t="s">
        <v>443</v>
      </c>
      <c r="E577" s="275"/>
      <c r="F577" s="4"/>
      <c r="G577" s="4"/>
      <c r="H577" s="4"/>
      <c r="I577" s="4"/>
      <c r="J577" s="1065"/>
      <c r="K577" s="1065"/>
      <c r="L577" s="1065"/>
      <c r="M577" s="1065"/>
      <c r="N577" s="1065"/>
      <c r="O577" s="1065"/>
      <c r="P577" s="1065"/>
      <c r="Q577" s="1065"/>
      <c r="R577" s="1065"/>
      <c r="S577" s="275"/>
    </row>
    <row r="578" spans="2:19" s="276" customFormat="1" x14ac:dyDescent="0.35">
      <c r="B578" s="304"/>
      <c r="C578" s="8"/>
      <c r="D578" s="300" t="s">
        <v>442</v>
      </c>
      <c r="E578" s="275"/>
      <c r="F578" s="4"/>
      <c r="G578" s="4"/>
      <c r="H578" s="4"/>
      <c r="I578" s="4"/>
      <c r="J578" s="1065"/>
      <c r="K578" s="1065"/>
      <c r="L578" s="1065"/>
      <c r="M578" s="1065"/>
      <c r="N578" s="1065"/>
      <c r="O578" s="1065"/>
      <c r="P578" s="1065"/>
      <c r="Q578" s="1065"/>
      <c r="R578" s="1065"/>
      <c r="S578" s="275"/>
    </row>
    <row r="579" spans="2:19" s="276" customFormat="1" x14ac:dyDescent="0.35">
      <c r="B579" s="304"/>
      <c r="C579" s="8"/>
      <c r="D579" s="300" t="s">
        <v>441</v>
      </c>
      <c r="E579" s="275"/>
      <c r="F579" s="4"/>
      <c r="G579" s="4"/>
      <c r="H579" s="4"/>
      <c r="I579" s="4"/>
      <c r="J579" s="535"/>
      <c r="K579" s="4"/>
      <c r="L579" s="4"/>
      <c r="M579" s="4"/>
      <c r="N579" s="4"/>
      <c r="O579" s="275"/>
      <c r="P579" s="275"/>
      <c r="Q579" s="275"/>
      <c r="R579" s="275"/>
      <c r="S579" s="275"/>
    </row>
    <row r="580" spans="2:19" s="276" customFormat="1" x14ac:dyDescent="0.35">
      <c r="B580" s="275"/>
      <c r="C580" s="275"/>
      <c r="D580" s="4"/>
      <c r="E580" s="4"/>
      <c r="F580" s="4"/>
      <c r="G580" s="4"/>
      <c r="H580" s="4"/>
      <c r="I580" s="4"/>
      <c r="J580" s="4"/>
      <c r="K580" s="4"/>
      <c r="L580" s="4"/>
      <c r="M580" s="4"/>
      <c r="N580" s="4"/>
      <c r="O580" s="275"/>
      <c r="P580" s="275"/>
      <c r="Q580" s="275"/>
      <c r="R580" s="275"/>
      <c r="S580" s="275"/>
    </row>
    <row r="581" spans="2:19" s="276" customFormat="1" x14ac:dyDescent="0.35">
      <c r="B581" s="536" t="s">
        <v>440</v>
      </c>
      <c r="C581" s="536"/>
      <c r="D581" s="275"/>
      <c r="E581" s="4"/>
      <c r="F581" s="4"/>
      <c r="G581" s="4"/>
      <c r="H581" s="4"/>
      <c r="I581" s="4"/>
      <c r="J581" s="537" t="s">
        <v>727</v>
      </c>
      <c r="K581" s="275"/>
      <c r="L581" s="536"/>
      <c r="M581" s="536"/>
      <c r="N581" s="536"/>
      <c r="O581" s="275"/>
      <c r="P581" s="536" t="s">
        <v>728</v>
      </c>
      <c r="Q581" s="4"/>
      <c r="R581" s="275"/>
      <c r="S581" s="286"/>
    </row>
    <row r="582" spans="2:19" s="276" customFormat="1" x14ac:dyDescent="0.35">
      <c r="B582" s="275"/>
      <c r="C582" s="275"/>
      <c r="D582" s="4"/>
      <c r="E582" s="4"/>
      <c r="F582" s="4"/>
      <c r="G582" s="4"/>
      <c r="H582" s="4"/>
      <c r="I582" s="4"/>
      <c r="J582" s="275"/>
      <c r="K582" s="275"/>
      <c r="L582" s="539"/>
      <c r="M582" s="539"/>
      <c r="N582" s="539"/>
      <c r="O582" s="275"/>
      <c r="P582" s="4"/>
      <c r="Q582" s="4"/>
      <c r="R582" s="275"/>
      <c r="S582" s="286"/>
    </row>
    <row r="583" spans="2:19" s="276" customFormat="1" x14ac:dyDescent="0.35">
      <c r="B583" s="278"/>
      <c r="C583" s="8"/>
      <c r="D583" s="300" t="s">
        <v>437</v>
      </c>
      <c r="E583" s="275"/>
      <c r="F583" s="4"/>
      <c r="G583" s="4"/>
      <c r="H583" s="4"/>
      <c r="I583" s="4"/>
      <c r="J583" s="1055"/>
      <c r="K583" s="1056"/>
      <c r="L583" s="1056"/>
      <c r="M583" s="1056"/>
      <c r="N583" s="1057"/>
      <c r="O583" s="275"/>
      <c r="P583" s="1055"/>
      <c r="Q583" s="1056"/>
      <c r="R583" s="1057"/>
      <c r="S583" s="286"/>
    </row>
    <row r="584" spans="2:19" s="276" customFormat="1" x14ac:dyDescent="0.35">
      <c r="B584" s="278"/>
      <c r="C584" s="8"/>
      <c r="D584" s="300" t="s">
        <v>436</v>
      </c>
      <c r="E584" s="275"/>
      <c r="F584" s="4"/>
      <c r="G584" s="4"/>
      <c r="H584" s="4"/>
      <c r="I584" s="4"/>
      <c r="J584" s="1055"/>
      <c r="K584" s="1056"/>
      <c r="L584" s="1056"/>
      <c r="M584" s="1056"/>
      <c r="N584" s="1057"/>
      <c r="O584" s="275"/>
      <c r="P584" s="1055"/>
      <c r="Q584" s="1056"/>
      <c r="R584" s="1057"/>
      <c r="S584" s="286"/>
    </row>
    <row r="585" spans="2:19" s="276" customFormat="1" x14ac:dyDescent="0.35">
      <c r="B585" s="278"/>
      <c r="C585" s="8"/>
      <c r="D585" s="300" t="s">
        <v>435</v>
      </c>
      <c r="E585" s="275"/>
      <c r="F585" s="4"/>
      <c r="G585" s="4"/>
      <c r="H585" s="4"/>
      <c r="I585" s="4"/>
      <c r="J585" s="1055"/>
      <c r="K585" s="1056"/>
      <c r="L585" s="1056"/>
      <c r="M585" s="1056"/>
      <c r="N585" s="1057"/>
      <c r="O585" s="275"/>
      <c r="P585" s="1055"/>
      <c r="Q585" s="1056"/>
      <c r="R585" s="1057"/>
      <c r="S585" s="286"/>
    </row>
    <row r="586" spans="2:19" s="276" customFormat="1" x14ac:dyDescent="0.35">
      <c r="B586" s="278"/>
      <c r="C586" s="8"/>
      <c r="D586" s="300" t="s">
        <v>434</v>
      </c>
      <c r="E586" s="275"/>
      <c r="F586" s="4"/>
      <c r="G586" s="4"/>
      <c r="H586" s="4"/>
      <c r="I586" s="4"/>
      <c r="J586" s="1055"/>
      <c r="K586" s="1056"/>
      <c r="L586" s="1056"/>
      <c r="M586" s="1056"/>
      <c r="N586" s="1057"/>
      <c r="O586" s="275"/>
      <c r="P586" s="1055"/>
      <c r="Q586" s="1056"/>
      <c r="R586" s="1057"/>
      <c r="S586" s="286"/>
    </row>
    <row r="587" spans="2:19" s="276" customFormat="1" x14ac:dyDescent="0.35">
      <c r="B587" s="278"/>
      <c r="C587" s="8"/>
      <c r="D587" s="300" t="s">
        <v>433</v>
      </c>
      <c r="E587" s="275"/>
      <c r="F587" s="4"/>
      <c r="G587" s="4"/>
      <c r="H587" s="4"/>
      <c r="I587" s="4"/>
      <c r="J587" s="1055"/>
      <c r="K587" s="1056"/>
      <c r="L587" s="1056"/>
      <c r="M587" s="1056"/>
      <c r="N587" s="1057"/>
      <c r="O587" s="275"/>
      <c r="P587" s="1055"/>
      <c r="Q587" s="1056"/>
      <c r="R587" s="1057"/>
      <c r="S587" s="286"/>
    </row>
    <row r="588" spans="2:19" s="276" customFormat="1" x14ac:dyDescent="0.35">
      <c r="B588" s="278"/>
      <c r="C588" s="8"/>
      <c r="D588" s="300" t="s">
        <v>432</v>
      </c>
      <c r="E588" s="275"/>
      <c r="F588" s="4"/>
      <c r="G588" s="4"/>
      <c r="H588" s="4"/>
      <c r="I588" s="4"/>
      <c r="J588" s="1055"/>
      <c r="K588" s="1056"/>
      <c r="L588" s="1056"/>
      <c r="M588" s="1056"/>
      <c r="N588" s="1057"/>
      <c r="O588" s="275"/>
      <c r="P588" s="1055"/>
      <c r="Q588" s="1056"/>
      <c r="R588" s="1057"/>
      <c r="S588" s="286"/>
    </row>
    <row r="589" spans="2:19" s="276" customFormat="1" x14ac:dyDescent="0.35">
      <c r="B589" s="278"/>
      <c r="C589" s="8"/>
      <c r="D589" s="300" t="s">
        <v>431</v>
      </c>
      <c r="E589" s="275"/>
      <c r="F589" s="4"/>
      <c r="G589" s="4"/>
      <c r="H589" s="4"/>
      <c r="I589" s="4"/>
      <c r="J589" s="1055"/>
      <c r="K589" s="1056"/>
      <c r="L589" s="1056"/>
      <c r="M589" s="1056"/>
      <c r="N589" s="1057"/>
      <c r="O589" s="275"/>
      <c r="P589" s="1055"/>
      <c r="Q589" s="1056"/>
      <c r="R589" s="1057"/>
      <c r="S589" s="275"/>
    </row>
    <row r="590" spans="2:19" s="276" customFormat="1" ht="15" customHeight="1" x14ac:dyDescent="0.35">
      <c r="B590" s="278"/>
      <c r="C590" s="8"/>
      <c r="D590" s="300" t="s">
        <v>430</v>
      </c>
      <c r="E590" s="275"/>
      <c r="F590" s="4"/>
      <c r="G590" s="4"/>
      <c r="H590" s="4"/>
      <c r="I590" s="4"/>
      <c r="J590" s="1055"/>
      <c r="K590" s="1056"/>
      <c r="L590" s="1056"/>
      <c r="M590" s="1056"/>
      <c r="N590" s="1057"/>
      <c r="O590" s="275"/>
      <c r="P590" s="1055"/>
      <c r="Q590" s="1056"/>
      <c r="R590" s="1057"/>
      <c r="S590" s="285"/>
    </row>
    <row r="591" spans="2:19" s="276" customFormat="1" ht="15" customHeight="1" x14ac:dyDescent="0.35">
      <c r="B591" s="520"/>
      <c r="C591" s="520"/>
      <c r="D591" s="4"/>
      <c r="E591" s="4"/>
      <c r="F591" s="4"/>
      <c r="G591" s="4"/>
      <c r="H591" s="4"/>
      <c r="I591" s="4"/>
      <c r="J591" s="4"/>
      <c r="K591" s="4"/>
      <c r="L591" s="4"/>
      <c r="M591" s="4"/>
      <c r="N591" s="4"/>
      <c r="O591" s="275"/>
      <c r="P591" s="275"/>
      <c r="Q591" s="275"/>
      <c r="R591" s="275"/>
      <c r="S591" s="284"/>
    </row>
    <row r="592" spans="2:19" s="276" customFormat="1" x14ac:dyDescent="0.35">
      <c r="B592" s="520" t="s">
        <v>729</v>
      </c>
      <c r="C592" s="520"/>
      <c r="D592" s="4"/>
      <c r="E592" s="4"/>
      <c r="F592" s="4"/>
      <c r="G592" s="4"/>
      <c r="H592" s="4"/>
      <c r="I592" s="4"/>
      <c r="J592" s="4"/>
      <c r="K592" s="4"/>
      <c r="L592" s="4"/>
      <c r="M592" s="4"/>
      <c r="N592" s="4"/>
      <c r="O592" s="275"/>
      <c r="P592" s="275"/>
      <c r="Q592" s="275"/>
      <c r="R592" s="275"/>
      <c r="S592" s="279"/>
    </row>
    <row r="593" spans="2:19" s="276" customFormat="1" ht="37.5" customHeight="1" x14ac:dyDescent="0.35">
      <c r="B593" s="1058" t="s">
        <v>991</v>
      </c>
      <c r="C593" s="1058"/>
      <c r="D593" s="1058"/>
      <c r="E593" s="1058"/>
      <c r="F593" s="1058"/>
      <c r="G593" s="1058"/>
      <c r="H593" s="1058"/>
      <c r="I593" s="1058"/>
      <c r="J593" s="1058"/>
      <c r="K593" s="1058"/>
      <c r="L593" s="1058"/>
      <c r="M593" s="1058"/>
      <c r="N593" s="1058"/>
      <c r="O593" s="1058"/>
      <c r="P593" s="1058"/>
      <c r="Q593" s="1058"/>
      <c r="R593" s="1058"/>
      <c r="S593" s="279"/>
    </row>
    <row r="594" spans="2:19" s="276" customFormat="1" ht="80.150000000000006" customHeight="1" x14ac:dyDescent="0.35">
      <c r="B594" s="1059"/>
      <c r="C594" s="1060"/>
      <c r="D594" s="1060"/>
      <c r="E594" s="1060"/>
      <c r="F594" s="1060"/>
      <c r="G594" s="1060"/>
      <c r="H594" s="1060"/>
      <c r="I594" s="1060"/>
      <c r="J594" s="1060"/>
      <c r="K594" s="1060"/>
      <c r="L594" s="1060"/>
      <c r="M594" s="1060"/>
      <c r="N594" s="1060"/>
      <c r="O594" s="1060"/>
      <c r="P594" s="1060"/>
      <c r="Q594" s="1060"/>
      <c r="R594" s="1061"/>
      <c r="S594" s="275"/>
    </row>
    <row r="595" spans="2:19" s="276" customFormat="1" x14ac:dyDescent="0.35">
      <c r="B595" s="540" t="s">
        <v>257</v>
      </c>
      <c r="C595" s="540"/>
      <c r="D595" s="541"/>
      <c r="E595" s="542">
        <f>1500-LEN(B594)</f>
        <v>1500</v>
      </c>
      <c r="F595" s="541"/>
      <c r="G595" s="541"/>
      <c r="H595" s="541"/>
      <c r="I595" s="541"/>
      <c r="J595" s="541"/>
      <c r="K595" s="541"/>
      <c r="L595" s="543"/>
      <c r="M595" s="541"/>
      <c r="N595" s="544"/>
      <c r="O595" s="544"/>
      <c r="P595" s="544"/>
      <c r="Q595" s="544"/>
      <c r="R595" s="544"/>
      <c r="S595" s="279"/>
    </row>
    <row r="596" spans="2:19" s="276" customFormat="1" ht="15" customHeight="1" x14ac:dyDescent="0.35">
      <c r="B596" s="535"/>
      <c r="C596" s="535"/>
      <c r="D596" s="284"/>
      <c r="E596" s="545"/>
      <c r="F596" s="284"/>
      <c r="G596" s="284"/>
      <c r="H596" s="284"/>
      <c r="I596" s="284"/>
      <c r="J596" s="284"/>
      <c r="K596" s="284"/>
      <c r="L596" s="532"/>
      <c r="M596" s="284"/>
      <c r="N596" s="279"/>
      <c r="O596" s="279"/>
      <c r="P596" s="279"/>
      <c r="Q596" s="279"/>
      <c r="R596" s="279"/>
      <c r="S596" s="275"/>
    </row>
    <row r="597" spans="2:19" s="276" customFormat="1" x14ac:dyDescent="0.35">
      <c r="B597" s="546" t="s">
        <v>730</v>
      </c>
      <c r="C597" s="535"/>
      <c r="D597" s="284"/>
      <c r="E597" s="545"/>
      <c r="F597" s="284"/>
      <c r="G597" s="284"/>
      <c r="H597" s="284"/>
      <c r="I597" s="284"/>
      <c r="J597" s="284"/>
      <c r="K597" s="284"/>
      <c r="L597" s="532"/>
      <c r="M597" s="284"/>
      <c r="N597" s="279"/>
      <c r="O597" s="279"/>
      <c r="P597" s="279"/>
      <c r="Q597" s="279"/>
      <c r="R597" s="279"/>
      <c r="S597" s="275"/>
    </row>
    <row r="598" spans="2:19" s="276" customFormat="1" ht="24" customHeight="1" x14ac:dyDescent="0.35">
      <c r="B598" s="1058" t="s">
        <v>731</v>
      </c>
      <c r="C598" s="1058"/>
      <c r="D598" s="1058"/>
      <c r="E598" s="1058"/>
      <c r="F598" s="1058"/>
      <c r="G598" s="1058"/>
      <c r="H598" s="1058"/>
      <c r="I598" s="1058"/>
      <c r="J598" s="1058"/>
      <c r="K598" s="1058"/>
      <c r="L598" s="1058"/>
      <c r="M598" s="1058"/>
      <c r="N598" s="1058"/>
      <c r="O598" s="1058"/>
      <c r="P598" s="1058"/>
      <c r="Q598" s="1058"/>
      <c r="R598" s="1058"/>
      <c r="S598" s="275"/>
    </row>
    <row r="599" spans="2:19" s="276" customFormat="1" ht="80.150000000000006" customHeight="1" x14ac:dyDescent="0.35">
      <c r="B599" s="1059"/>
      <c r="C599" s="1060"/>
      <c r="D599" s="1060"/>
      <c r="E599" s="1060"/>
      <c r="F599" s="1060"/>
      <c r="G599" s="1060"/>
      <c r="H599" s="1060"/>
      <c r="I599" s="1060"/>
      <c r="J599" s="1060"/>
      <c r="K599" s="1060"/>
      <c r="L599" s="1060"/>
      <c r="M599" s="1060"/>
      <c r="N599" s="1060"/>
      <c r="O599" s="1060"/>
      <c r="P599" s="1060"/>
      <c r="Q599" s="1060"/>
      <c r="R599" s="1061"/>
      <c r="S599" s="275"/>
    </row>
    <row r="600" spans="2:19" s="276" customFormat="1" ht="16" thickBot="1" x14ac:dyDescent="0.4">
      <c r="B600" s="547" t="s">
        <v>257</v>
      </c>
      <c r="C600" s="547"/>
      <c r="D600" s="548"/>
      <c r="E600" s="549">
        <f>1500-LEN(B599)</f>
        <v>1500</v>
      </c>
      <c r="F600" s="548"/>
      <c r="G600" s="548"/>
      <c r="H600" s="548"/>
      <c r="I600" s="548"/>
      <c r="J600" s="548"/>
      <c r="K600" s="548"/>
      <c r="L600" s="550"/>
      <c r="M600" s="548"/>
      <c r="N600" s="551"/>
      <c r="O600" s="551"/>
      <c r="P600" s="551"/>
      <c r="Q600" s="551"/>
      <c r="R600" s="551"/>
      <c r="S600" s="275"/>
    </row>
    <row r="601" spans="2:19" s="276" customFormat="1" x14ac:dyDescent="0.35">
      <c r="B601" s="535"/>
      <c r="C601" s="535"/>
      <c r="D601" s="284"/>
      <c r="E601" s="545"/>
      <c r="F601" s="284"/>
      <c r="G601" s="284"/>
      <c r="H601" s="284"/>
      <c r="I601" s="284"/>
      <c r="J601" s="284"/>
      <c r="K601" s="284"/>
      <c r="L601" s="532"/>
      <c r="M601" s="284"/>
      <c r="N601" s="279"/>
      <c r="O601" s="279"/>
      <c r="P601" s="279"/>
      <c r="Q601" s="279"/>
      <c r="R601" s="279"/>
      <c r="S601" s="275"/>
    </row>
    <row r="602" spans="2:19" s="276" customFormat="1" ht="18" x14ac:dyDescent="0.4">
      <c r="B602" s="519" t="s">
        <v>463</v>
      </c>
      <c r="C602" s="519"/>
      <c r="D602" s="520"/>
      <c r="E602" s="520"/>
      <c r="F602" s="520"/>
      <c r="G602" s="520"/>
      <c r="H602" s="520"/>
      <c r="I602" s="520"/>
      <c r="J602" s="520"/>
      <c r="K602" s="520"/>
      <c r="L602" s="521"/>
      <c r="M602" s="520"/>
      <c r="N602" s="166"/>
      <c r="O602" s="275"/>
      <c r="P602" s="166"/>
      <c r="Q602" s="275"/>
      <c r="R602" s="275"/>
      <c r="S602" s="275"/>
    </row>
    <row r="603" spans="2:19" s="276" customFormat="1" ht="16" thickBot="1" x14ac:dyDescent="0.4">
      <c r="B603" s="522" t="s">
        <v>462</v>
      </c>
      <c r="C603" s="522"/>
      <c r="D603" s="523"/>
      <c r="E603" s="523"/>
      <c r="F603" s="523"/>
      <c r="G603" s="523"/>
      <c r="H603" s="523"/>
      <c r="I603" s="523"/>
      <c r="J603" s="523"/>
      <c r="K603" s="523"/>
      <c r="L603" s="524"/>
      <c r="M603" s="523"/>
      <c r="N603" s="525"/>
      <c r="O603" s="275"/>
      <c r="P603" s="525"/>
      <c r="Q603" s="525"/>
      <c r="R603" s="525"/>
      <c r="S603" s="279"/>
    </row>
    <row r="604" spans="2:19" s="276" customFormat="1" x14ac:dyDescent="0.35">
      <c r="B604" s="526"/>
      <c r="C604" s="526"/>
      <c r="D604" s="526"/>
      <c r="E604" s="527"/>
      <c r="F604" s="726" t="s">
        <v>886</v>
      </c>
      <c r="G604" s="282"/>
      <c r="H604" s="528"/>
      <c r="I604" s="528"/>
      <c r="J604" s="526"/>
      <c r="K604" s="526"/>
      <c r="L604" s="529" t="s">
        <v>238</v>
      </c>
      <c r="M604" s="526"/>
      <c r="N604" s="1062" t="s">
        <v>255</v>
      </c>
      <c r="O604" s="1062"/>
      <c r="P604" s="1062"/>
      <c r="Q604" s="530"/>
      <c r="R604" s="530"/>
      <c r="S604" s="275"/>
    </row>
    <row r="605" spans="2:19" s="276" customFormat="1" x14ac:dyDescent="0.35">
      <c r="B605" s="531" t="s">
        <v>468</v>
      </c>
      <c r="C605" s="532"/>
      <c r="D605" s="533">
        <f>D539+1</f>
        <v>10</v>
      </c>
      <c r="E605" s="1074"/>
      <c r="F605" s="1075"/>
      <c r="G605" s="1076"/>
      <c r="H605" s="4"/>
      <c r="I605" s="4"/>
      <c r="J605" s="8" t="s">
        <v>232</v>
      </c>
      <c r="K605" s="8"/>
      <c r="L605" s="283"/>
      <c r="M605" s="4"/>
      <c r="N605" s="1070"/>
      <c r="O605" s="1071"/>
      <c r="P605" s="1071"/>
      <c r="Q605" s="1071"/>
      <c r="R605" s="1072"/>
      <c r="S605" s="275"/>
    </row>
    <row r="606" spans="2:19" s="276" customFormat="1" x14ac:dyDescent="0.35">
      <c r="B606" s="8" t="s">
        <v>231</v>
      </c>
      <c r="C606" s="8"/>
      <c r="D606" s="1077"/>
      <c r="E606" s="1077"/>
      <c r="F606" s="1077"/>
      <c r="G606" s="1077"/>
      <c r="H606" s="4"/>
      <c r="I606" s="4"/>
      <c r="J606" s="8" t="s">
        <v>241</v>
      </c>
      <c r="K606" s="8"/>
      <c r="L606" s="283"/>
      <c r="M606" s="4"/>
      <c r="N606" s="1070"/>
      <c r="O606" s="1071"/>
      <c r="P606" s="1071"/>
      <c r="Q606" s="1071"/>
      <c r="R606" s="1072"/>
      <c r="S606" s="275"/>
    </row>
    <row r="607" spans="2:19" s="276" customFormat="1" x14ac:dyDescent="0.35">
      <c r="B607" s="8" t="s">
        <v>227</v>
      </c>
      <c r="C607" s="8"/>
      <c r="D607" s="1069"/>
      <c r="E607" s="1069"/>
      <c r="F607" s="1069"/>
      <c r="G607" s="1069"/>
      <c r="H607" s="4"/>
      <c r="I607" s="4"/>
      <c r="J607" s="8" t="s">
        <v>239</v>
      </c>
      <c r="K607" s="8"/>
      <c r="L607" s="283"/>
      <c r="M607" s="4"/>
      <c r="N607" s="1070"/>
      <c r="O607" s="1071"/>
      <c r="P607" s="1071"/>
      <c r="Q607" s="1071"/>
      <c r="R607" s="1072"/>
      <c r="S607" s="275"/>
    </row>
    <row r="608" spans="2:19" s="276" customFormat="1" x14ac:dyDescent="0.35">
      <c r="B608" s="8" t="s">
        <v>461</v>
      </c>
      <c r="C608" s="8"/>
      <c r="D608" s="1069"/>
      <c r="E608" s="1069"/>
      <c r="F608" s="1069"/>
      <c r="G608" s="1069"/>
      <c r="H608" s="4"/>
      <c r="I608" s="4"/>
      <c r="J608" s="8" t="s">
        <v>244</v>
      </c>
      <c r="K608" s="8"/>
      <c r="L608" s="283"/>
      <c r="M608" s="4"/>
      <c r="N608" s="1070"/>
      <c r="O608" s="1071"/>
      <c r="P608" s="1071"/>
      <c r="Q608" s="1071"/>
      <c r="R608" s="1072"/>
      <c r="S608" s="275"/>
    </row>
    <row r="609" spans="2:19" s="276" customFormat="1" x14ac:dyDescent="0.35">
      <c r="B609" s="8" t="s">
        <v>254</v>
      </c>
      <c r="C609" s="8"/>
      <c r="D609" s="1073"/>
      <c r="E609" s="1073"/>
      <c r="F609" s="1073"/>
      <c r="G609" s="1073"/>
      <c r="H609" s="4"/>
      <c r="I609" s="4"/>
      <c r="J609" s="8" t="s">
        <v>240</v>
      </c>
      <c r="K609" s="8"/>
      <c r="L609" s="283"/>
      <c r="M609" s="4"/>
      <c r="N609" s="1070"/>
      <c r="O609" s="1071"/>
      <c r="P609" s="1071"/>
      <c r="Q609" s="1071"/>
      <c r="R609" s="1072"/>
      <c r="S609" s="275"/>
    </row>
    <row r="610" spans="2:19" s="276" customFormat="1" x14ac:dyDescent="0.35">
      <c r="B610" s="8" t="s">
        <v>48</v>
      </c>
      <c r="C610" s="8"/>
      <c r="D610" s="1069"/>
      <c r="E610" s="1069"/>
      <c r="F610" s="1069"/>
      <c r="G610" s="1069"/>
      <c r="H610" s="4"/>
      <c r="I610" s="4"/>
      <c r="J610" s="4"/>
      <c r="K610" s="4"/>
      <c r="L610" s="8"/>
      <c r="M610" s="4"/>
      <c r="N610" s="299"/>
      <c r="O610" s="275"/>
      <c r="P610" s="299"/>
      <c r="Q610" s="275"/>
      <c r="R610" s="275"/>
      <c r="S610" s="275"/>
    </row>
    <row r="611" spans="2:19" s="276" customFormat="1" x14ac:dyDescent="0.35">
      <c r="B611" s="8" t="s">
        <v>283</v>
      </c>
      <c r="C611" s="4"/>
      <c r="D611" s="1069"/>
      <c r="E611" s="1069"/>
      <c r="F611" s="1069"/>
      <c r="G611" s="1069"/>
      <c r="H611" s="4"/>
      <c r="I611" s="4"/>
      <c r="J611" s="275"/>
      <c r="K611" s="275"/>
      <c r="L611" s="275"/>
      <c r="M611" s="275"/>
      <c r="N611" s="275"/>
      <c r="O611" s="275"/>
      <c r="P611" s="275"/>
      <c r="Q611" s="275"/>
      <c r="R611" s="275"/>
      <c r="S611" s="275"/>
    </row>
    <row r="612" spans="2:19" s="276" customFormat="1" x14ac:dyDescent="0.35">
      <c r="B612" s="8" t="s">
        <v>236</v>
      </c>
      <c r="C612" s="8"/>
      <c r="D612" s="280"/>
      <c r="E612" s="534" t="s">
        <v>234</v>
      </c>
      <c r="F612" s="4"/>
      <c r="G612" s="4"/>
      <c r="H612" s="4"/>
      <c r="I612" s="4"/>
      <c r="J612" s="8" t="s">
        <v>243</v>
      </c>
      <c r="K612" s="4"/>
      <c r="L612" s="282"/>
      <c r="M612" s="4"/>
      <c r="N612"/>
      <c r="O612"/>
      <c r="P612"/>
      <c r="Q612"/>
      <c r="R612" s="275"/>
      <c r="S612" s="275"/>
    </row>
    <row r="613" spans="2:19" s="276" customFormat="1" x14ac:dyDescent="0.35">
      <c r="B613" s="8" t="s">
        <v>237</v>
      </c>
      <c r="C613" s="8"/>
      <c r="D613" s="280"/>
      <c r="E613" s="534" t="s">
        <v>235</v>
      </c>
      <c r="F613" s="4"/>
      <c r="G613" s="4"/>
      <c r="H613" s="4"/>
      <c r="I613" s="4"/>
      <c r="J613" s="8" t="s">
        <v>233</v>
      </c>
      <c r="K613" s="4"/>
      <c r="L613" s="281"/>
      <c r="M613" s="4"/>
      <c r="N613" s="299"/>
      <c r="O613" s="275"/>
      <c r="P613" s="299"/>
      <c r="Q613" s="275"/>
      <c r="R613" s="275"/>
      <c r="S613" s="275"/>
    </row>
    <row r="614" spans="2:19" s="276" customFormat="1" x14ac:dyDescent="0.35">
      <c r="B614" s="275"/>
      <c r="C614" s="275"/>
      <c r="D614" s="275"/>
      <c r="E614" s="275"/>
      <c r="F614" s="275"/>
      <c r="G614" s="275"/>
      <c r="H614" s="275"/>
      <c r="I614" s="275"/>
      <c r="J614" s="8" t="s">
        <v>183</v>
      </c>
      <c r="K614" s="4"/>
      <c r="L614" s="1066"/>
      <c r="M614" s="1067"/>
      <c r="N614" s="1067"/>
      <c r="O614" s="1067"/>
      <c r="P614" s="1068"/>
      <c r="Q614" s="275"/>
      <c r="R614" s="275"/>
      <c r="S614" s="275"/>
    </row>
    <row r="615" spans="2:19" s="276" customFormat="1" x14ac:dyDescent="0.35">
      <c r="B615" s="520" t="s">
        <v>460</v>
      </c>
      <c r="C615" s="520"/>
      <c r="G615" s="4"/>
      <c r="H615" s="4"/>
      <c r="I615" s="4"/>
      <c r="J615" s="4"/>
      <c r="K615" s="4"/>
      <c r="L615" s="4"/>
      <c r="M615" s="4"/>
      <c r="N615" s="4"/>
      <c r="O615" s="275"/>
      <c r="P615" s="275"/>
      <c r="Q615" s="275"/>
      <c r="R615" s="275"/>
      <c r="S615" s="275"/>
    </row>
    <row r="616" spans="2:19" s="276" customFormat="1" x14ac:dyDescent="0.35">
      <c r="B616" s="535" t="s">
        <v>990</v>
      </c>
      <c r="C616" s="535"/>
      <c r="D616" s="4"/>
      <c r="E616" s="4"/>
      <c r="F616" s="4"/>
      <c r="G616" s="4"/>
      <c r="H616" s="4"/>
      <c r="I616" s="4"/>
      <c r="J616" s="275"/>
      <c r="K616" s="4"/>
      <c r="L616" s="4"/>
      <c r="M616" s="4"/>
      <c r="N616" s="4"/>
      <c r="O616" s="275"/>
      <c r="P616" s="275"/>
      <c r="Q616" s="275"/>
      <c r="R616" s="275"/>
      <c r="S616" s="275"/>
    </row>
    <row r="617" spans="2:19" s="276" customFormat="1" x14ac:dyDescent="0.35">
      <c r="B617" s="535"/>
      <c r="C617" s="535"/>
      <c r="D617" s="4"/>
      <c r="E617" s="4"/>
      <c r="F617" s="4"/>
      <c r="G617" s="4"/>
      <c r="H617" s="4"/>
      <c r="I617" s="4"/>
      <c r="J617" s="275"/>
      <c r="K617" s="4"/>
      <c r="L617" s="4"/>
      <c r="M617" s="4"/>
      <c r="N617" s="4"/>
      <c r="O617" s="275"/>
      <c r="P617" s="275"/>
      <c r="Q617" s="275"/>
      <c r="R617" s="275"/>
      <c r="S617" s="275"/>
    </row>
    <row r="618" spans="2:19" s="276" customFormat="1" x14ac:dyDescent="0.35">
      <c r="B618" s="285" t="s">
        <v>464</v>
      </c>
      <c r="C618" s="285"/>
      <c r="D618" s="4"/>
      <c r="E618" s="4"/>
      <c r="F618" s="4"/>
      <c r="G618" s="536" t="s">
        <v>439</v>
      </c>
      <c r="H618" s="4"/>
      <c r="I618" s="4"/>
      <c r="J618" s="4"/>
      <c r="K618" s="4"/>
      <c r="L618" s="275"/>
      <c r="M618" s="275"/>
      <c r="N618" s="537" t="s">
        <v>438</v>
      </c>
      <c r="O618" s="275"/>
      <c r="P618" s="275"/>
      <c r="Q618" s="275"/>
      <c r="R618" s="275"/>
      <c r="S618" s="286"/>
    </row>
    <row r="619" spans="2:19" s="276" customFormat="1" x14ac:dyDescent="0.35">
      <c r="B619" s="292"/>
      <c r="C619" s="538"/>
      <c r="D619" s="300" t="s">
        <v>459</v>
      </c>
      <c r="E619" s="275"/>
      <c r="F619" s="4"/>
      <c r="G619" s="1055"/>
      <c r="H619" s="1056"/>
      <c r="I619" s="1056"/>
      <c r="J619" s="1056"/>
      <c r="K619" s="1056"/>
      <c r="L619" s="1057"/>
      <c r="M619" s="275"/>
      <c r="N619" s="1055"/>
      <c r="O619" s="1056"/>
      <c r="P619" s="1056"/>
      <c r="Q619" s="1056"/>
      <c r="R619" s="1057"/>
      <c r="S619" s="286"/>
    </row>
    <row r="620" spans="2:19" s="276" customFormat="1" x14ac:dyDescent="0.35">
      <c r="B620" s="292"/>
      <c r="C620" s="538"/>
      <c r="D620" s="300" t="s">
        <v>458</v>
      </c>
      <c r="E620" s="275"/>
      <c r="F620" s="4"/>
      <c r="G620" s="1055"/>
      <c r="H620" s="1056"/>
      <c r="I620" s="1056"/>
      <c r="J620" s="1056"/>
      <c r="K620" s="1056"/>
      <c r="L620" s="1057"/>
      <c r="M620" s="275"/>
      <c r="N620" s="1055"/>
      <c r="O620" s="1056"/>
      <c r="P620" s="1056"/>
      <c r="Q620" s="1056"/>
      <c r="R620" s="1057"/>
      <c r="S620" s="286"/>
    </row>
    <row r="621" spans="2:19" s="276" customFormat="1" x14ac:dyDescent="0.35">
      <c r="B621" s="292"/>
      <c r="C621" s="538"/>
      <c r="D621" s="300" t="s">
        <v>457</v>
      </c>
      <c r="E621" s="275"/>
      <c r="F621" s="4"/>
      <c r="G621" s="1055"/>
      <c r="H621" s="1056"/>
      <c r="I621" s="1056"/>
      <c r="J621" s="1056"/>
      <c r="K621" s="1056"/>
      <c r="L621" s="1057"/>
      <c r="M621" s="275"/>
      <c r="N621" s="1055"/>
      <c r="O621" s="1056"/>
      <c r="P621" s="1056"/>
      <c r="Q621" s="1056"/>
      <c r="R621" s="1057"/>
      <c r="S621" s="286"/>
    </row>
    <row r="622" spans="2:19" s="276" customFormat="1" x14ac:dyDescent="0.35">
      <c r="B622" s="292"/>
      <c r="C622" s="538"/>
      <c r="D622" s="300" t="s">
        <v>456</v>
      </c>
      <c r="E622" s="275"/>
      <c r="F622" s="4"/>
      <c r="G622" s="1055"/>
      <c r="H622" s="1056"/>
      <c r="I622" s="1056"/>
      <c r="J622" s="1056"/>
      <c r="K622" s="1056"/>
      <c r="L622" s="1057"/>
      <c r="M622" s="275"/>
      <c r="N622" s="1055"/>
      <c r="O622" s="1056"/>
      <c r="P622" s="1056"/>
      <c r="Q622" s="1056"/>
      <c r="R622" s="1057"/>
      <c r="S622" s="286"/>
    </row>
    <row r="623" spans="2:19" s="276" customFormat="1" x14ac:dyDescent="0.35">
      <c r="B623" s="292"/>
      <c r="C623" s="538"/>
      <c r="D623" s="300" t="s">
        <v>455</v>
      </c>
      <c r="E623" s="275"/>
      <c r="F623" s="4"/>
      <c r="G623" s="1055"/>
      <c r="H623" s="1056"/>
      <c r="I623" s="1056"/>
      <c r="J623" s="1056"/>
      <c r="K623" s="1056"/>
      <c r="L623" s="1057"/>
      <c r="M623" s="275"/>
      <c r="N623" s="1055"/>
      <c r="O623" s="1056"/>
      <c r="P623" s="1056"/>
      <c r="Q623" s="1056"/>
      <c r="R623" s="1057"/>
      <c r="S623" s="286"/>
    </row>
    <row r="624" spans="2:19" s="276" customFormat="1" x14ac:dyDescent="0.35">
      <c r="B624" s="292"/>
      <c r="C624" s="538"/>
      <c r="D624" s="300" t="s">
        <v>454</v>
      </c>
      <c r="E624" s="275"/>
      <c r="F624" s="4"/>
      <c r="G624" s="1055"/>
      <c r="H624" s="1056"/>
      <c r="I624" s="1056"/>
      <c r="J624" s="1056"/>
      <c r="K624" s="1056"/>
      <c r="L624" s="1057"/>
      <c r="M624" s="275"/>
      <c r="N624" s="1055"/>
      <c r="O624" s="1056"/>
      <c r="P624" s="1056"/>
      <c r="Q624" s="1056"/>
      <c r="R624" s="1057"/>
      <c r="S624" s="286"/>
    </row>
    <row r="625" spans="2:19" s="276" customFormat="1" x14ac:dyDescent="0.35">
      <c r="B625" s="292"/>
      <c r="C625" s="538"/>
      <c r="D625" s="300" t="s">
        <v>453</v>
      </c>
      <c r="E625" s="275"/>
      <c r="F625" s="4"/>
      <c r="G625" s="1055"/>
      <c r="H625" s="1056"/>
      <c r="I625" s="1056"/>
      <c r="J625" s="1056"/>
      <c r="K625" s="1056"/>
      <c r="L625" s="1057"/>
      <c r="M625" s="275"/>
      <c r="N625" s="1055"/>
      <c r="O625" s="1056"/>
      <c r="P625" s="1056"/>
      <c r="Q625" s="1056"/>
      <c r="R625" s="1057"/>
      <c r="S625" s="286"/>
    </row>
    <row r="626" spans="2:19" s="276" customFormat="1" x14ac:dyDescent="0.35">
      <c r="B626" s="292"/>
      <c r="C626" s="538"/>
      <c r="D626" s="300" t="s">
        <v>452</v>
      </c>
      <c r="E626" s="275"/>
      <c r="F626" s="4"/>
      <c r="G626" s="1055"/>
      <c r="H626" s="1056"/>
      <c r="I626" s="1056"/>
      <c r="J626" s="1056"/>
      <c r="K626" s="1056"/>
      <c r="L626" s="1057"/>
      <c r="M626" s="275"/>
      <c r="N626" s="1055"/>
      <c r="O626" s="1056"/>
      <c r="P626" s="1056"/>
      <c r="Q626" s="1056"/>
      <c r="R626" s="1057"/>
      <c r="S626" s="286"/>
    </row>
    <row r="627" spans="2:19" s="276" customFormat="1" x14ac:dyDescent="0.35">
      <c r="B627" s="292"/>
      <c r="C627" s="538"/>
      <c r="D627" s="300" t="s">
        <v>451</v>
      </c>
      <c r="E627" s="275"/>
      <c r="F627" s="4"/>
      <c r="G627" s="1055"/>
      <c r="H627" s="1056"/>
      <c r="I627" s="1056"/>
      <c r="J627" s="1056"/>
      <c r="K627" s="1056"/>
      <c r="L627" s="1057"/>
      <c r="M627" s="275"/>
      <c r="N627" s="1055"/>
      <c r="O627" s="1056"/>
      <c r="P627" s="1056"/>
      <c r="Q627" s="1056"/>
      <c r="R627" s="1057"/>
      <c r="S627" s="286"/>
    </row>
    <row r="628" spans="2:19" s="276" customFormat="1" x14ac:dyDescent="0.35">
      <c r="B628" s="292"/>
      <c r="C628" s="538"/>
      <c r="D628" s="300" t="s">
        <v>450</v>
      </c>
      <c r="E628" s="275"/>
      <c r="F628" s="4"/>
      <c r="G628" s="1055"/>
      <c r="H628" s="1056"/>
      <c r="I628" s="1056"/>
      <c r="J628" s="1056"/>
      <c r="K628" s="1056"/>
      <c r="L628" s="1057"/>
      <c r="M628" s="275"/>
      <c r="N628" s="1055"/>
      <c r="O628" s="1056"/>
      <c r="P628" s="1056"/>
      <c r="Q628" s="1056"/>
      <c r="R628" s="1057"/>
      <c r="S628" s="286"/>
    </row>
    <row r="629" spans="2:19" s="276" customFormat="1" x14ac:dyDescent="0.35">
      <c r="B629" s="292"/>
      <c r="C629" s="538"/>
      <c r="D629" s="300" t="s">
        <v>449</v>
      </c>
      <c r="E629" s="275"/>
      <c r="F629" s="4"/>
      <c r="G629" s="1055"/>
      <c r="H629" s="1056"/>
      <c r="I629" s="1056"/>
      <c r="J629" s="1056"/>
      <c r="K629" s="1056"/>
      <c r="L629" s="1057"/>
      <c r="M629" s="275"/>
      <c r="N629" s="1055"/>
      <c r="O629" s="1056"/>
      <c r="P629" s="1056"/>
      <c r="Q629" s="1056"/>
      <c r="R629" s="1057"/>
      <c r="S629" s="286"/>
    </row>
    <row r="630" spans="2:19" s="276" customFormat="1" x14ac:dyDescent="0.35">
      <c r="B630" s="292"/>
      <c r="C630" s="538"/>
      <c r="D630" s="300" t="s">
        <v>448</v>
      </c>
      <c r="E630" s="275"/>
      <c r="F630" s="4"/>
      <c r="G630" s="1055"/>
      <c r="H630" s="1056"/>
      <c r="I630" s="1056"/>
      <c r="J630" s="1056"/>
      <c r="K630" s="1056"/>
      <c r="L630" s="1057"/>
      <c r="M630" s="275"/>
      <c r="N630" s="1055"/>
      <c r="O630" s="1056"/>
      <c r="P630" s="1056"/>
      <c r="Q630" s="1056"/>
      <c r="R630" s="1057"/>
      <c r="S630" s="286"/>
    </row>
    <row r="631" spans="2:19" s="276" customFormat="1" x14ac:dyDescent="0.35">
      <c r="B631" s="292"/>
      <c r="C631" s="538"/>
      <c r="D631" s="300" t="s">
        <v>447</v>
      </c>
      <c r="E631" s="275"/>
      <c r="F631" s="4"/>
      <c r="G631" s="1055"/>
      <c r="H631" s="1056"/>
      <c r="I631" s="1056"/>
      <c r="J631" s="1056"/>
      <c r="K631" s="1056"/>
      <c r="L631" s="1057"/>
      <c r="M631" s="275"/>
      <c r="N631" s="1055"/>
      <c r="O631" s="1056"/>
      <c r="P631" s="1056"/>
      <c r="Q631" s="1056"/>
      <c r="R631" s="1057"/>
      <c r="S631" s="286"/>
    </row>
    <row r="632" spans="2:19" s="276" customFormat="1" ht="15" customHeight="1" x14ac:dyDescent="0.35">
      <c r="B632" s="292"/>
      <c r="C632" s="538"/>
      <c r="D632" s="300" t="s">
        <v>446</v>
      </c>
      <c r="E632" s="275"/>
      <c r="F632" s="4"/>
      <c r="G632" s="1055"/>
      <c r="H632" s="1056"/>
      <c r="I632" s="1056"/>
      <c r="J632" s="1056"/>
      <c r="K632" s="1056"/>
      <c r="L632" s="1057"/>
      <c r="M632" s="275"/>
      <c r="N632" s="1055"/>
      <c r="O632" s="1056"/>
      <c r="P632" s="1056"/>
      <c r="Q632" s="1056"/>
      <c r="R632" s="1057"/>
      <c r="S632" s="275"/>
    </row>
    <row r="633" spans="2:19" s="276" customFormat="1" ht="15" customHeight="1" x14ac:dyDescent="0.35">
      <c r="B633" s="4"/>
      <c r="C633" s="4"/>
      <c r="D633" s="4"/>
      <c r="E633" s="4"/>
      <c r="F633" s="4"/>
      <c r="G633" s="4"/>
      <c r="H633" s="4"/>
      <c r="I633" s="4"/>
      <c r="J633" s="4"/>
      <c r="K633" s="4"/>
      <c r="L633" s="4"/>
      <c r="M633" s="4"/>
      <c r="N633" s="4"/>
      <c r="O633" s="275"/>
      <c r="P633" s="275"/>
      <c r="Q633" s="275"/>
      <c r="R633" s="275"/>
      <c r="S633" s="284"/>
    </row>
    <row r="634" spans="2:19" s="276" customFormat="1" ht="15" customHeight="1" x14ac:dyDescent="0.35">
      <c r="B634" s="1063" t="s">
        <v>726</v>
      </c>
      <c r="C634" s="1063"/>
      <c r="D634" s="1063"/>
      <c r="E634" s="1063"/>
      <c r="F634" s="1063"/>
      <c r="G634" s="1063"/>
      <c r="H634" s="1063"/>
      <c r="I634" s="1063"/>
      <c r="J634" s="1063"/>
      <c r="K634" s="1063"/>
      <c r="L634" s="1063"/>
      <c r="M634" s="1063"/>
      <c r="N634" s="1063"/>
      <c r="O634" s="1063"/>
      <c r="P634" s="1063"/>
      <c r="Q634" s="1063"/>
      <c r="R634" s="1063"/>
      <c r="S634" s="284"/>
    </row>
    <row r="635" spans="2:19" s="276" customFormat="1" ht="80.150000000000006" customHeight="1" x14ac:dyDescent="0.35">
      <c r="B635" s="1059"/>
      <c r="C635" s="1060"/>
      <c r="D635" s="1060"/>
      <c r="E635" s="1060"/>
      <c r="F635" s="1060"/>
      <c r="G635" s="1060"/>
      <c r="H635" s="1060"/>
      <c r="I635" s="1060"/>
      <c r="J635" s="1060"/>
      <c r="K635" s="1060"/>
      <c r="L635" s="1060"/>
      <c r="M635" s="1060"/>
      <c r="N635" s="1060"/>
      <c r="O635" s="1060"/>
      <c r="P635" s="1060"/>
      <c r="Q635" s="1060"/>
      <c r="R635" s="1061"/>
      <c r="S635" s="275"/>
    </row>
    <row r="636" spans="2:19" s="276" customFormat="1" x14ac:dyDescent="0.35">
      <c r="B636" s="536" t="s">
        <v>257</v>
      </c>
      <c r="C636" s="536"/>
      <c r="D636" s="536"/>
      <c r="E636" s="302">
        <f>1500-LEN(B635)</f>
        <v>1500</v>
      </c>
      <c r="F636" s="4"/>
      <c r="G636" s="4"/>
      <c r="H636" s="4"/>
      <c r="I636" s="4"/>
      <c r="J636" s="4"/>
      <c r="K636" s="4"/>
      <c r="L636" s="4"/>
      <c r="M636" s="4"/>
      <c r="N636" s="4"/>
      <c r="O636" s="275"/>
      <c r="P636" s="275"/>
      <c r="Q636" s="275"/>
      <c r="R636" s="275"/>
      <c r="S636" s="275"/>
    </row>
    <row r="637" spans="2:19" s="276" customFormat="1" x14ac:dyDescent="0.35">
      <c r="B637" s="536"/>
      <c r="C637" s="536"/>
      <c r="D637" s="536"/>
      <c r="E637" s="536"/>
      <c r="F637" s="4"/>
      <c r="G637" s="4"/>
      <c r="H637" s="4"/>
      <c r="I637" s="4"/>
      <c r="J637" s="4"/>
      <c r="K637" s="4"/>
      <c r="L637" s="4"/>
      <c r="M637" s="4"/>
      <c r="N637" s="4"/>
      <c r="O637" s="275"/>
      <c r="P637" s="275"/>
      <c r="Q637" s="275"/>
      <c r="R637" s="275"/>
      <c r="S637" s="275"/>
    </row>
    <row r="638" spans="2:19" s="276" customFormat="1" x14ac:dyDescent="0.35">
      <c r="B638" s="520" t="s">
        <v>445</v>
      </c>
      <c r="C638" s="520"/>
      <c r="D638" s="4"/>
      <c r="E638" s="4"/>
      <c r="F638" s="4"/>
      <c r="G638" s="4"/>
      <c r="H638" s="4"/>
      <c r="I638" s="4"/>
      <c r="J638" s="4"/>
      <c r="K638" s="4"/>
      <c r="L638" s="4"/>
      <c r="M638" s="4"/>
      <c r="N638" s="4"/>
      <c r="O638" s="275"/>
      <c r="P638" s="275"/>
      <c r="Q638" s="275"/>
      <c r="R638" s="275"/>
      <c r="S638" s="275"/>
    </row>
    <row r="639" spans="2:19" s="276" customFormat="1" x14ac:dyDescent="0.35">
      <c r="B639" s="536" t="s">
        <v>444</v>
      </c>
      <c r="C639" s="536"/>
      <c r="D639" s="275"/>
      <c r="E639" s="4"/>
      <c r="F639" s="4"/>
      <c r="G639" s="4"/>
      <c r="H639" s="4"/>
      <c r="I639" s="4"/>
      <c r="J639" s="4"/>
      <c r="K639" s="4"/>
      <c r="L639" s="4"/>
      <c r="M639" s="4"/>
      <c r="N639" s="4"/>
      <c r="O639" s="275"/>
      <c r="P639" s="275"/>
      <c r="Q639" s="275"/>
      <c r="R639" s="275"/>
      <c r="S639" s="275"/>
    </row>
    <row r="640" spans="2:19" s="276" customFormat="1" x14ac:dyDescent="0.35">
      <c r="B640" s="275"/>
      <c r="C640" s="275"/>
      <c r="D640" s="275"/>
      <c r="E640" s="4"/>
      <c r="F640" s="4"/>
      <c r="G640" s="4"/>
      <c r="H640" s="4"/>
      <c r="I640" s="4"/>
      <c r="J640" s="4"/>
      <c r="K640" s="4"/>
      <c r="L640" s="4"/>
      <c r="M640" s="4"/>
      <c r="N640" s="4"/>
      <c r="O640" s="275"/>
      <c r="P640" s="275"/>
      <c r="Q640" s="275"/>
      <c r="R640" s="275"/>
      <c r="S640" s="275"/>
    </row>
    <row r="641" spans="2:19" s="276" customFormat="1" x14ac:dyDescent="0.35">
      <c r="B641" s="304"/>
      <c r="C641" s="8"/>
      <c r="D641" s="300" t="s">
        <v>732</v>
      </c>
      <c r="E641" s="275"/>
      <c r="F641" s="4"/>
      <c r="G641" s="4"/>
      <c r="H641" s="4"/>
      <c r="I641" s="4"/>
      <c r="J641" s="1064"/>
      <c r="K641" s="1064"/>
      <c r="L641" s="1064"/>
      <c r="M641" s="1064"/>
      <c r="N641" s="1064"/>
      <c r="O641" s="1064"/>
      <c r="P641" s="1064"/>
      <c r="Q641" s="1064"/>
      <c r="R641" s="1064"/>
      <c r="S641" s="275"/>
    </row>
    <row r="642" spans="2:19" s="276" customFormat="1" x14ac:dyDescent="0.35">
      <c r="B642" s="505"/>
      <c r="C642" s="8"/>
      <c r="D642" s="300" t="s">
        <v>725</v>
      </c>
      <c r="E642" s="275"/>
      <c r="F642" s="4"/>
      <c r="G642" s="4"/>
      <c r="H642" s="4"/>
      <c r="I642" s="4"/>
      <c r="J642" s="1065"/>
      <c r="K642" s="1065"/>
      <c r="L642" s="1065"/>
      <c r="M642" s="1065"/>
      <c r="N642" s="1065"/>
      <c r="O642" s="1065"/>
      <c r="P642" s="1065"/>
      <c r="Q642" s="1065"/>
      <c r="R642" s="1065"/>
      <c r="S642" s="275"/>
    </row>
    <row r="643" spans="2:19" s="276" customFormat="1" x14ac:dyDescent="0.35">
      <c r="B643" s="304"/>
      <c r="C643" s="8"/>
      <c r="D643" s="300" t="s">
        <v>443</v>
      </c>
      <c r="E643" s="275"/>
      <c r="F643" s="4"/>
      <c r="G643" s="4"/>
      <c r="H643" s="4"/>
      <c r="I643" s="4"/>
      <c r="J643" s="1065"/>
      <c r="K643" s="1065"/>
      <c r="L643" s="1065"/>
      <c r="M643" s="1065"/>
      <c r="N643" s="1065"/>
      <c r="O643" s="1065"/>
      <c r="P643" s="1065"/>
      <c r="Q643" s="1065"/>
      <c r="R643" s="1065"/>
      <c r="S643" s="275"/>
    </row>
    <row r="644" spans="2:19" s="276" customFormat="1" x14ac:dyDescent="0.35">
      <c r="B644" s="304"/>
      <c r="C644" s="8"/>
      <c r="D644" s="300" t="s">
        <v>442</v>
      </c>
      <c r="E644" s="275"/>
      <c r="F644" s="4"/>
      <c r="G644" s="4"/>
      <c r="H644" s="4"/>
      <c r="I644" s="4"/>
      <c r="J644" s="1065"/>
      <c r="K644" s="1065"/>
      <c r="L644" s="1065"/>
      <c r="M644" s="1065"/>
      <c r="N644" s="1065"/>
      <c r="O644" s="1065"/>
      <c r="P644" s="1065"/>
      <c r="Q644" s="1065"/>
      <c r="R644" s="1065"/>
      <c r="S644" s="275"/>
    </row>
    <row r="645" spans="2:19" s="276" customFormat="1" x14ac:dyDescent="0.35">
      <c r="B645" s="304"/>
      <c r="C645" s="8"/>
      <c r="D645" s="300" t="s">
        <v>441</v>
      </c>
      <c r="E645" s="275"/>
      <c r="F645" s="4"/>
      <c r="G645" s="4"/>
      <c r="H645" s="4"/>
      <c r="I645" s="4"/>
      <c r="J645" s="535"/>
      <c r="K645" s="4"/>
      <c r="L645" s="4"/>
      <c r="M645" s="4"/>
      <c r="N645" s="4"/>
      <c r="O645" s="275"/>
      <c r="P645" s="275"/>
      <c r="Q645" s="275"/>
      <c r="R645" s="275"/>
      <c r="S645" s="275"/>
    </row>
    <row r="646" spans="2:19" s="276" customFormat="1" x14ac:dyDescent="0.35">
      <c r="B646" s="275"/>
      <c r="C646" s="275"/>
      <c r="D646" s="4"/>
      <c r="E646" s="4"/>
      <c r="F646" s="4"/>
      <c r="G646" s="4"/>
      <c r="H646" s="4"/>
      <c r="I646" s="4"/>
      <c r="J646" s="4"/>
      <c r="K646" s="4"/>
      <c r="L646" s="4"/>
      <c r="M646" s="4"/>
      <c r="N646" s="4"/>
      <c r="O646" s="275"/>
      <c r="P646" s="275"/>
      <c r="Q646" s="275"/>
      <c r="R646" s="275"/>
      <c r="S646" s="275"/>
    </row>
    <row r="647" spans="2:19" s="276" customFormat="1" x14ac:dyDescent="0.35">
      <c r="B647" s="536" t="s">
        <v>440</v>
      </c>
      <c r="C647" s="536"/>
      <c r="D647" s="275"/>
      <c r="E647" s="4"/>
      <c r="F647" s="4"/>
      <c r="G647" s="4"/>
      <c r="H647" s="4"/>
      <c r="I647" s="4"/>
      <c r="J647" s="537" t="s">
        <v>727</v>
      </c>
      <c r="K647" s="275"/>
      <c r="L647" s="536"/>
      <c r="M647" s="536"/>
      <c r="N647" s="536"/>
      <c r="O647" s="275"/>
      <c r="P647" s="536" t="s">
        <v>728</v>
      </c>
      <c r="Q647" s="4"/>
      <c r="R647" s="275"/>
      <c r="S647" s="286"/>
    </row>
    <row r="648" spans="2:19" s="276" customFormat="1" x14ac:dyDescent="0.35">
      <c r="B648" s="275"/>
      <c r="C648" s="275"/>
      <c r="D648" s="4"/>
      <c r="E648" s="4"/>
      <c r="F648" s="4"/>
      <c r="G648" s="4"/>
      <c r="H648" s="4"/>
      <c r="I648" s="4"/>
      <c r="J648" s="275"/>
      <c r="K648" s="275"/>
      <c r="L648" s="539"/>
      <c r="M648" s="539"/>
      <c r="N648" s="539"/>
      <c r="O648" s="275"/>
      <c r="P648" s="4"/>
      <c r="Q648" s="4"/>
      <c r="R648" s="275"/>
      <c r="S648" s="286"/>
    </row>
    <row r="649" spans="2:19" s="276" customFormat="1" x14ac:dyDescent="0.35">
      <c r="B649" s="278"/>
      <c r="C649" s="8"/>
      <c r="D649" s="300" t="s">
        <v>437</v>
      </c>
      <c r="E649" s="275"/>
      <c r="F649" s="4"/>
      <c r="G649" s="4"/>
      <c r="H649" s="4"/>
      <c r="I649" s="4"/>
      <c r="J649" s="1055"/>
      <c r="K649" s="1056"/>
      <c r="L649" s="1056"/>
      <c r="M649" s="1056"/>
      <c r="N649" s="1057"/>
      <c r="O649" s="275"/>
      <c r="P649" s="1055"/>
      <c r="Q649" s="1056"/>
      <c r="R649" s="1057"/>
      <c r="S649" s="286"/>
    </row>
    <row r="650" spans="2:19" s="276" customFormat="1" x14ac:dyDescent="0.35">
      <c r="B650" s="278"/>
      <c r="C650" s="8"/>
      <c r="D650" s="300" t="s">
        <v>436</v>
      </c>
      <c r="E650" s="275"/>
      <c r="F650" s="4"/>
      <c r="G650" s="4"/>
      <c r="H650" s="4"/>
      <c r="I650" s="4"/>
      <c r="J650" s="1055"/>
      <c r="K650" s="1056"/>
      <c r="L650" s="1056"/>
      <c r="M650" s="1056"/>
      <c r="N650" s="1057"/>
      <c r="O650" s="275"/>
      <c r="P650" s="1055"/>
      <c r="Q650" s="1056"/>
      <c r="R650" s="1057"/>
      <c r="S650" s="286"/>
    </row>
    <row r="651" spans="2:19" s="276" customFormat="1" x14ac:dyDescent="0.35">
      <c r="B651" s="278"/>
      <c r="C651" s="8"/>
      <c r="D651" s="300" t="s">
        <v>435</v>
      </c>
      <c r="E651" s="275"/>
      <c r="F651" s="4"/>
      <c r="G651" s="4"/>
      <c r="H651" s="4"/>
      <c r="I651" s="4"/>
      <c r="J651" s="1055"/>
      <c r="K651" s="1056"/>
      <c r="L651" s="1056"/>
      <c r="M651" s="1056"/>
      <c r="N651" s="1057"/>
      <c r="O651" s="275"/>
      <c r="P651" s="1055"/>
      <c r="Q651" s="1056"/>
      <c r="R651" s="1057"/>
      <c r="S651" s="286"/>
    </row>
    <row r="652" spans="2:19" s="276" customFormat="1" x14ac:dyDescent="0.35">
      <c r="B652" s="278"/>
      <c r="C652" s="8"/>
      <c r="D652" s="300" t="s">
        <v>434</v>
      </c>
      <c r="E652" s="275"/>
      <c r="F652" s="4"/>
      <c r="G652" s="4"/>
      <c r="H652" s="4"/>
      <c r="I652" s="4"/>
      <c r="J652" s="1055"/>
      <c r="K652" s="1056"/>
      <c r="L652" s="1056"/>
      <c r="M652" s="1056"/>
      <c r="N652" s="1057"/>
      <c r="O652" s="275"/>
      <c r="P652" s="1055"/>
      <c r="Q652" s="1056"/>
      <c r="R652" s="1057"/>
      <c r="S652" s="286"/>
    </row>
    <row r="653" spans="2:19" s="276" customFormat="1" x14ac:dyDescent="0.35">
      <c r="B653" s="278"/>
      <c r="C653" s="8"/>
      <c r="D653" s="300" t="s">
        <v>433</v>
      </c>
      <c r="E653" s="275"/>
      <c r="F653" s="4"/>
      <c r="G653" s="4"/>
      <c r="H653" s="4"/>
      <c r="I653" s="4"/>
      <c r="J653" s="1055"/>
      <c r="K653" s="1056"/>
      <c r="L653" s="1056"/>
      <c r="M653" s="1056"/>
      <c r="N653" s="1057"/>
      <c r="O653" s="275"/>
      <c r="P653" s="1055"/>
      <c r="Q653" s="1056"/>
      <c r="R653" s="1057"/>
      <c r="S653" s="286"/>
    </row>
    <row r="654" spans="2:19" s="276" customFormat="1" x14ac:dyDescent="0.35">
      <c r="B654" s="278"/>
      <c r="C654" s="8"/>
      <c r="D654" s="300" t="s">
        <v>432</v>
      </c>
      <c r="E654" s="275"/>
      <c r="F654" s="4"/>
      <c r="G654" s="4"/>
      <c r="H654" s="4"/>
      <c r="I654" s="4"/>
      <c r="J654" s="1055"/>
      <c r="K654" s="1056"/>
      <c r="L654" s="1056"/>
      <c r="M654" s="1056"/>
      <c r="N654" s="1057"/>
      <c r="O654" s="275"/>
      <c r="P654" s="1055"/>
      <c r="Q654" s="1056"/>
      <c r="R654" s="1057"/>
      <c r="S654" s="286"/>
    </row>
    <row r="655" spans="2:19" s="276" customFormat="1" x14ac:dyDescent="0.35">
      <c r="B655" s="278"/>
      <c r="C655" s="8"/>
      <c r="D655" s="300" t="s">
        <v>431</v>
      </c>
      <c r="E655" s="275"/>
      <c r="F655" s="4"/>
      <c r="G655" s="4"/>
      <c r="H655" s="4"/>
      <c r="I655" s="4"/>
      <c r="J655" s="1055"/>
      <c r="K655" s="1056"/>
      <c r="L655" s="1056"/>
      <c r="M655" s="1056"/>
      <c r="N655" s="1057"/>
      <c r="O655" s="275"/>
      <c r="P655" s="1055"/>
      <c r="Q655" s="1056"/>
      <c r="R655" s="1057"/>
      <c r="S655" s="275"/>
    </row>
    <row r="656" spans="2:19" s="276" customFormat="1" ht="15" customHeight="1" x14ac:dyDescent="0.35">
      <c r="B656" s="278"/>
      <c r="C656" s="8"/>
      <c r="D656" s="300" t="s">
        <v>430</v>
      </c>
      <c r="E656" s="275"/>
      <c r="F656" s="4"/>
      <c r="G656" s="4"/>
      <c r="H656" s="4"/>
      <c r="I656" s="4"/>
      <c r="J656" s="1055"/>
      <c r="K656" s="1056"/>
      <c r="L656" s="1056"/>
      <c r="M656" s="1056"/>
      <c r="N656" s="1057"/>
      <c r="O656" s="275"/>
      <c r="P656" s="1055"/>
      <c r="Q656" s="1056"/>
      <c r="R656" s="1057"/>
      <c r="S656" s="285"/>
    </row>
    <row r="657" spans="2:19" s="276" customFormat="1" ht="15" customHeight="1" x14ac:dyDescent="0.35">
      <c r="B657" s="520"/>
      <c r="C657" s="520"/>
      <c r="D657" s="4"/>
      <c r="E657" s="4"/>
      <c r="F657" s="4"/>
      <c r="G657" s="4"/>
      <c r="H657" s="4"/>
      <c r="I657" s="4"/>
      <c r="J657" s="4"/>
      <c r="K657" s="4"/>
      <c r="L657" s="4"/>
      <c r="M657" s="4"/>
      <c r="N657" s="4"/>
      <c r="O657" s="275"/>
      <c r="P657" s="275"/>
      <c r="Q657" s="275"/>
      <c r="R657" s="275"/>
      <c r="S657" s="284"/>
    </row>
    <row r="658" spans="2:19" s="276" customFormat="1" x14ac:dyDescent="0.35">
      <c r="B658" s="520" t="s">
        <v>729</v>
      </c>
      <c r="C658" s="520"/>
      <c r="D658" s="4"/>
      <c r="E658" s="4"/>
      <c r="F658" s="4"/>
      <c r="G658" s="4"/>
      <c r="H658" s="4"/>
      <c r="I658" s="4"/>
      <c r="J658" s="4"/>
      <c r="K658" s="4"/>
      <c r="L658" s="4"/>
      <c r="M658" s="4"/>
      <c r="N658" s="4"/>
      <c r="O658" s="275"/>
      <c r="P658" s="275"/>
      <c r="Q658" s="275"/>
      <c r="R658" s="275"/>
      <c r="S658" s="279"/>
    </row>
    <row r="659" spans="2:19" s="276" customFormat="1" ht="37.5" customHeight="1" x14ac:dyDescent="0.35">
      <c r="B659" s="1058" t="s">
        <v>991</v>
      </c>
      <c r="C659" s="1058"/>
      <c r="D659" s="1058"/>
      <c r="E659" s="1058"/>
      <c r="F659" s="1058"/>
      <c r="G659" s="1058"/>
      <c r="H659" s="1058"/>
      <c r="I659" s="1058"/>
      <c r="J659" s="1058"/>
      <c r="K659" s="1058"/>
      <c r="L659" s="1058"/>
      <c r="M659" s="1058"/>
      <c r="N659" s="1058"/>
      <c r="O659" s="1058"/>
      <c r="P659" s="1058"/>
      <c r="Q659" s="1058"/>
      <c r="R659" s="1058"/>
      <c r="S659" s="279"/>
    </row>
    <row r="660" spans="2:19" s="276" customFormat="1" ht="80.150000000000006" customHeight="1" x14ac:dyDescent="0.35">
      <c r="B660" s="1059"/>
      <c r="C660" s="1060"/>
      <c r="D660" s="1060"/>
      <c r="E660" s="1060"/>
      <c r="F660" s="1060"/>
      <c r="G660" s="1060"/>
      <c r="H660" s="1060"/>
      <c r="I660" s="1060"/>
      <c r="J660" s="1060"/>
      <c r="K660" s="1060"/>
      <c r="L660" s="1060"/>
      <c r="M660" s="1060"/>
      <c r="N660" s="1060"/>
      <c r="O660" s="1060"/>
      <c r="P660" s="1060"/>
      <c r="Q660" s="1060"/>
      <c r="R660" s="1061"/>
      <c r="S660" s="275"/>
    </row>
    <row r="661" spans="2:19" s="276" customFormat="1" x14ac:dyDescent="0.35">
      <c r="B661" s="540" t="s">
        <v>257</v>
      </c>
      <c r="C661" s="540"/>
      <c r="D661" s="541"/>
      <c r="E661" s="542">
        <f>1500-LEN(B660)</f>
        <v>1500</v>
      </c>
      <c r="F661" s="541"/>
      <c r="G661" s="541"/>
      <c r="H661" s="541"/>
      <c r="I661" s="541"/>
      <c r="J661" s="541"/>
      <c r="K661" s="541"/>
      <c r="L661" s="543"/>
      <c r="M661" s="541"/>
      <c r="N661" s="544"/>
      <c r="O661" s="544"/>
      <c r="P661" s="544"/>
      <c r="Q661" s="544"/>
      <c r="R661" s="544"/>
      <c r="S661" s="279"/>
    </row>
    <row r="662" spans="2:19" s="276" customFormat="1" ht="15" customHeight="1" x14ac:dyDescent="0.35">
      <c r="B662" s="535"/>
      <c r="C662" s="535"/>
      <c r="D662" s="284"/>
      <c r="E662" s="545"/>
      <c r="F662" s="284"/>
      <c r="G662" s="284"/>
      <c r="H662" s="284"/>
      <c r="I662" s="284"/>
      <c r="J662" s="284"/>
      <c r="K662" s="284"/>
      <c r="L662" s="532"/>
      <c r="M662" s="284"/>
      <c r="N662" s="279"/>
      <c r="O662" s="279"/>
      <c r="P662" s="279"/>
      <c r="Q662" s="279"/>
      <c r="R662" s="279"/>
      <c r="S662" s="275"/>
    </row>
    <row r="663" spans="2:19" s="276" customFormat="1" x14ac:dyDescent="0.35">
      <c r="B663" s="546" t="s">
        <v>730</v>
      </c>
      <c r="C663" s="535"/>
      <c r="D663" s="284"/>
      <c r="E663" s="545"/>
      <c r="F663" s="284"/>
      <c r="G663" s="284"/>
      <c r="H663" s="284"/>
      <c r="I663" s="284"/>
      <c r="J663" s="284"/>
      <c r="K663" s="284"/>
      <c r="L663" s="532"/>
      <c r="M663" s="284"/>
      <c r="N663" s="279"/>
      <c r="O663" s="279"/>
      <c r="P663" s="279"/>
      <c r="Q663" s="279"/>
      <c r="R663" s="279"/>
      <c r="S663" s="275"/>
    </row>
    <row r="664" spans="2:19" s="276" customFormat="1" ht="24" customHeight="1" x14ac:dyDescent="0.35">
      <c r="B664" s="1058" t="s">
        <v>731</v>
      </c>
      <c r="C664" s="1058"/>
      <c r="D664" s="1058"/>
      <c r="E664" s="1058"/>
      <c r="F664" s="1058"/>
      <c r="G664" s="1058"/>
      <c r="H664" s="1058"/>
      <c r="I664" s="1058"/>
      <c r="J664" s="1058"/>
      <c r="K664" s="1058"/>
      <c r="L664" s="1058"/>
      <c r="M664" s="1058"/>
      <c r="N664" s="1058"/>
      <c r="O664" s="1058"/>
      <c r="P664" s="1058"/>
      <c r="Q664" s="1058"/>
      <c r="R664" s="1058"/>
      <c r="S664" s="275"/>
    </row>
    <row r="665" spans="2:19" s="276" customFormat="1" ht="80.150000000000006" customHeight="1" x14ac:dyDescent="0.35">
      <c r="B665" s="1059"/>
      <c r="C665" s="1060"/>
      <c r="D665" s="1060"/>
      <c r="E665" s="1060"/>
      <c r="F665" s="1060"/>
      <c r="G665" s="1060"/>
      <c r="H665" s="1060"/>
      <c r="I665" s="1060"/>
      <c r="J665" s="1060"/>
      <c r="K665" s="1060"/>
      <c r="L665" s="1060"/>
      <c r="M665" s="1060"/>
      <c r="N665" s="1060"/>
      <c r="O665" s="1060"/>
      <c r="P665" s="1060"/>
      <c r="Q665" s="1060"/>
      <c r="R665" s="1061"/>
      <c r="S665" s="275"/>
    </row>
    <row r="666" spans="2:19" s="276" customFormat="1" ht="16" thickBot="1" x14ac:dyDescent="0.4">
      <c r="B666" s="547" t="s">
        <v>257</v>
      </c>
      <c r="C666" s="547"/>
      <c r="D666" s="548"/>
      <c r="E666" s="549">
        <f>1500-LEN(B665)</f>
        <v>1500</v>
      </c>
      <c r="F666" s="548"/>
      <c r="G666" s="548"/>
      <c r="H666" s="548"/>
      <c r="I666" s="548"/>
      <c r="J666" s="548"/>
      <c r="K666" s="548"/>
      <c r="L666" s="550"/>
      <c r="M666" s="548"/>
      <c r="N666" s="551"/>
      <c r="O666" s="551"/>
      <c r="P666" s="551"/>
      <c r="Q666" s="551"/>
      <c r="R666" s="551"/>
      <c r="S666" s="275"/>
    </row>
    <row r="667" spans="2:19" s="276" customFormat="1" x14ac:dyDescent="0.35">
      <c r="B667" s="535"/>
      <c r="C667" s="535"/>
      <c r="D667" s="284"/>
      <c r="E667" s="545"/>
      <c r="F667" s="284"/>
      <c r="G667" s="284"/>
      <c r="H667" s="284"/>
      <c r="I667" s="284"/>
      <c r="J667" s="284"/>
      <c r="K667" s="284"/>
      <c r="L667" s="532"/>
      <c r="M667" s="284"/>
      <c r="N667" s="279"/>
      <c r="O667" s="279"/>
      <c r="P667" s="279"/>
      <c r="Q667" s="279"/>
      <c r="R667" s="279"/>
      <c r="S667" s="275"/>
    </row>
    <row r="668" spans="2:19" s="276" customFormat="1" ht="18" x14ac:dyDescent="0.4">
      <c r="B668" s="519" t="s">
        <v>463</v>
      </c>
      <c r="C668" s="519"/>
      <c r="D668" s="520"/>
      <c r="E668" s="520"/>
      <c r="F668" s="520"/>
      <c r="G668" s="520"/>
      <c r="H668" s="520"/>
      <c r="I668" s="520"/>
      <c r="J668" s="520"/>
      <c r="K668" s="520"/>
      <c r="L668" s="521"/>
      <c r="M668" s="520"/>
      <c r="N668" s="166"/>
      <c r="O668" s="275"/>
      <c r="P668" s="166"/>
      <c r="Q668" s="275"/>
      <c r="R668" s="275"/>
      <c r="S668" s="275"/>
    </row>
    <row r="669" spans="2:19" s="276" customFormat="1" ht="16" thickBot="1" x14ac:dyDescent="0.4">
      <c r="B669" s="522" t="s">
        <v>462</v>
      </c>
      <c r="C669" s="522"/>
      <c r="D669" s="523"/>
      <c r="E669" s="523"/>
      <c r="F669" s="523"/>
      <c r="G669" s="523"/>
      <c r="H669" s="523"/>
      <c r="I669" s="523"/>
      <c r="J669" s="523"/>
      <c r="K669" s="523"/>
      <c r="L669" s="524"/>
      <c r="M669" s="523"/>
      <c r="N669" s="525"/>
      <c r="O669" s="275"/>
      <c r="P669" s="525"/>
      <c r="Q669" s="525"/>
      <c r="R669" s="525"/>
      <c r="S669" s="279"/>
    </row>
    <row r="670" spans="2:19" s="276" customFormat="1" x14ac:dyDescent="0.35">
      <c r="B670" s="526"/>
      <c r="C670" s="526"/>
      <c r="D670" s="526"/>
      <c r="E670" s="527"/>
      <c r="F670" s="726" t="s">
        <v>886</v>
      </c>
      <c r="G670" s="282"/>
      <c r="H670" s="528"/>
      <c r="I670" s="528"/>
      <c r="J670" s="526"/>
      <c r="K670" s="526"/>
      <c r="L670" s="529" t="s">
        <v>238</v>
      </c>
      <c r="M670" s="526"/>
      <c r="N670" s="1062" t="s">
        <v>255</v>
      </c>
      <c r="O670" s="1062"/>
      <c r="P670" s="1062"/>
      <c r="Q670" s="530"/>
      <c r="R670" s="530"/>
      <c r="S670" s="275"/>
    </row>
    <row r="671" spans="2:19" s="276" customFormat="1" x14ac:dyDescent="0.35">
      <c r="B671" s="531" t="s">
        <v>468</v>
      </c>
      <c r="C671" s="532"/>
      <c r="D671" s="533">
        <f>D605+1</f>
        <v>11</v>
      </c>
      <c r="E671" s="1074"/>
      <c r="F671" s="1075"/>
      <c r="G671" s="1076"/>
      <c r="H671" s="4"/>
      <c r="I671" s="4"/>
      <c r="J671" s="8" t="s">
        <v>232</v>
      </c>
      <c r="K671" s="8"/>
      <c r="L671" s="283"/>
      <c r="M671" s="4"/>
      <c r="N671" s="1070"/>
      <c r="O671" s="1071"/>
      <c r="P671" s="1071"/>
      <c r="Q671" s="1071"/>
      <c r="R671" s="1072"/>
      <c r="S671" s="275"/>
    </row>
    <row r="672" spans="2:19" s="276" customFormat="1" x14ac:dyDescent="0.35">
      <c r="B672" s="8" t="s">
        <v>231</v>
      </c>
      <c r="C672" s="8"/>
      <c r="D672" s="1077"/>
      <c r="E672" s="1077"/>
      <c r="F672" s="1077"/>
      <c r="G672" s="1077"/>
      <c r="H672" s="4"/>
      <c r="I672" s="4"/>
      <c r="J672" s="8" t="s">
        <v>241</v>
      </c>
      <c r="K672" s="8"/>
      <c r="L672" s="283"/>
      <c r="M672" s="4"/>
      <c r="N672" s="1070"/>
      <c r="O672" s="1071"/>
      <c r="P672" s="1071"/>
      <c r="Q672" s="1071"/>
      <c r="R672" s="1072"/>
      <c r="S672" s="275"/>
    </row>
    <row r="673" spans="2:19" s="276" customFormat="1" x14ac:dyDescent="0.35">
      <c r="B673" s="8" t="s">
        <v>227</v>
      </c>
      <c r="C673" s="8"/>
      <c r="D673" s="1069"/>
      <c r="E673" s="1069"/>
      <c r="F673" s="1069"/>
      <c r="G673" s="1069"/>
      <c r="H673" s="4"/>
      <c r="I673" s="4"/>
      <c r="J673" s="8" t="s">
        <v>239</v>
      </c>
      <c r="K673" s="8"/>
      <c r="L673" s="283"/>
      <c r="M673" s="4"/>
      <c r="N673" s="1070"/>
      <c r="O673" s="1071"/>
      <c r="P673" s="1071"/>
      <c r="Q673" s="1071"/>
      <c r="R673" s="1072"/>
      <c r="S673" s="275"/>
    </row>
    <row r="674" spans="2:19" s="276" customFormat="1" x14ac:dyDescent="0.35">
      <c r="B674" s="8" t="s">
        <v>461</v>
      </c>
      <c r="C674" s="8"/>
      <c r="D674" s="1069"/>
      <c r="E674" s="1069"/>
      <c r="F674" s="1069"/>
      <c r="G674" s="1069"/>
      <c r="H674" s="4"/>
      <c r="I674" s="4"/>
      <c r="J674" s="8" t="s">
        <v>244</v>
      </c>
      <c r="K674" s="8"/>
      <c r="L674" s="283"/>
      <c r="M674" s="4"/>
      <c r="N674" s="1070"/>
      <c r="O674" s="1071"/>
      <c r="P674" s="1071"/>
      <c r="Q674" s="1071"/>
      <c r="R674" s="1072"/>
      <c r="S674" s="275"/>
    </row>
    <row r="675" spans="2:19" s="276" customFormat="1" x14ac:dyDescent="0.35">
      <c r="B675" s="8" t="s">
        <v>254</v>
      </c>
      <c r="C675" s="8"/>
      <c r="D675" s="1073"/>
      <c r="E675" s="1073"/>
      <c r="F675" s="1073"/>
      <c r="G675" s="1073"/>
      <c r="H675" s="4"/>
      <c r="I675" s="4"/>
      <c r="J675" s="8" t="s">
        <v>240</v>
      </c>
      <c r="K675" s="8"/>
      <c r="L675" s="283"/>
      <c r="M675" s="4"/>
      <c r="N675" s="1070"/>
      <c r="O675" s="1071"/>
      <c r="P675" s="1071"/>
      <c r="Q675" s="1071"/>
      <c r="R675" s="1072"/>
      <c r="S675" s="275"/>
    </row>
    <row r="676" spans="2:19" s="276" customFormat="1" x14ac:dyDescent="0.35">
      <c r="B676" s="8" t="s">
        <v>48</v>
      </c>
      <c r="C676" s="8"/>
      <c r="D676" s="1069"/>
      <c r="E676" s="1069"/>
      <c r="F676" s="1069"/>
      <c r="G676" s="1069"/>
      <c r="H676" s="4"/>
      <c r="I676" s="4"/>
      <c r="J676" s="4"/>
      <c r="K676" s="4"/>
      <c r="L676" s="8"/>
      <c r="M676" s="4"/>
      <c r="N676" s="299"/>
      <c r="O676" s="275"/>
      <c r="P676" s="299"/>
      <c r="Q676" s="275"/>
      <c r="R676" s="275"/>
      <c r="S676" s="275"/>
    </row>
    <row r="677" spans="2:19" s="276" customFormat="1" x14ac:dyDescent="0.35">
      <c r="B677" s="8" t="s">
        <v>283</v>
      </c>
      <c r="C677" s="4"/>
      <c r="D677" s="1069"/>
      <c r="E677" s="1069"/>
      <c r="F677" s="1069"/>
      <c r="G677" s="1069"/>
      <c r="H677" s="4"/>
      <c r="I677" s="4"/>
      <c r="J677" s="275"/>
      <c r="K677" s="275"/>
      <c r="L677" s="275"/>
      <c r="M677" s="275"/>
      <c r="N677" s="275"/>
      <c r="O677" s="275"/>
      <c r="P677" s="275"/>
      <c r="Q677" s="275"/>
      <c r="R677" s="275"/>
      <c r="S677" s="275"/>
    </row>
    <row r="678" spans="2:19" s="276" customFormat="1" x14ac:dyDescent="0.35">
      <c r="B678" s="8" t="s">
        <v>236</v>
      </c>
      <c r="C678" s="8"/>
      <c r="D678" s="280"/>
      <c r="E678" s="534" t="s">
        <v>234</v>
      </c>
      <c r="F678" s="4"/>
      <c r="G678" s="4"/>
      <c r="H678" s="4"/>
      <c r="I678" s="4"/>
      <c r="J678" s="8" t="s">
        <v>243</v>
      </c>
      <c r="K678" s="4"/>
      <c r="L678" s="282"/>
      <c r="M678" s="4"/>
      <c r="N678"/>
      <c r="O678"/>
      <c r="P678"/>
      <c r="Q678"/>
      <c r="R678" s="275"/>
      <c r="S678" s="275"/>
    </row>
    <row r="679" spans="2:19" s="276" customFormat="1" x14ac:dyDescent="0.35">
      <c r="B679" s="8" t="s">
        <v>237</v>
      </c>
      <c r="C679" s="8"/>
      <c r="D679" s="280"/>
      <c r="E679" s="534" t="s">
        <v>235</v>
      </c>
      <c r="F679" s="4"/>
      <c r="G679" s="4"/>
      <c r="H679" s="4"/>
      <c r="I679" s="4"/>
      <c r="J679" s="8" t="s">
        <v>233</v>
      </c>
      <c r="K679" s="4"/>
      <c r="L679" s="281"/>
      <c r="M679" s="4"/>
      <c r="N679" s="299"/>
      <c r="O679" s="275"/>
      <c r="P679" s="299"/>
      <c r="Q679" s="275"/>
      <c r="R679" s="275"/>
      <c r="S679" s="275"/>
    </row>
    <row r="680" spans="2:19" s="276" customFormat="1" x14ac:dyDescent="0.35">
      <c r="B680" s="275"/>
      <c r="C680" s="275"/>
      <c r="D680" s="275"/>
      <c r="E680" s="275"/>
      <c r="F680" s="275"/>
      <c r="G680" s="275"/>
      <c r="H680" s="275"/>
      <c r="I680" s="275"/>
      <c r="J680" s="8" t="s">
        <v>183</v>
      </c>
      <c r="K680" s="4"/>
      <c r="L680" s="1066"/>
      <c r="M680" s="1067"/>
      <c r="N680" s="1067"/>
      <c r="O680" s="1067"/>
      <c r="P680" s="1068"/>
      <c r="Q680" s="275"/>
      <c r="R680" s="275"/>
      <c r="S680" s="275"/>
    </row>
    <row r="681" spans="2:19" s="276" customFormat="1" x14ac:dyDescent="0.35">
      <c r="B681" s="520" t="s">
        <v>460</v>
      </c>
      <c r="C681" s="520"/>
      <c r="G681" s="4"/>
      <c r="H681" s="4"/>
      <c r="I681" s="4"/>
      <c r="J681" s="4"/>
      <c r="K681" s="4"/>
      <c r="L681" s="4"/>
      <c r="M681" s="4"/>
      <c r="N681" s="4"/>
      <c r="O681" s="275"/>
      <c r="P681" s="275"/>
      <c r="Q681" s="275"/>
      <c r="R681" s="275"/>
      <c r="S681" s="275"/>
    </row>
    <row r="682" spans="2:19" s="276" customFormat="1" x14ac:dyDescent="0.35">
      <c r="B682" s="535" t="s">
        <v>990</v>
      </c>
      <c r="C682" s="535"/>
      <c r="D682" s="4"/>
      <c r="E682" s="4"/>
      <c r="F682" s="4"/>
      <c r="G682" s="4"/>
      <c r="H682" s="4"/>
      <c r="I682" s="4"/>
      <c r="J682" s="275"/>
      <c r="K682" s="4"/>
      <c r="L682" s="4"/>
      <c r="M682" s="4"/>
      <c r="N682" s="4"/>
      <c r="O682" s="275"/>
      <c r="P682" s="275"/>
      <c r="Q682" s="275"/>
      <c r="R682" s="275"/>
      <c r="S682" s="275"/>
    </row>
    <row r="683" spans="2:19" s="276" customFormat="1" x14ac:dyDescent="0.35">
      <c r="B683" s="535"/>
      <c r="C683" s="535"/>
      <c r="D683" s="4"/>
      <c r="E683" s="4"/>
      <c r="F683" s="4"/>
      <c r="G683" s="4"/>
      <c r="H683" s="4"/>
      <c r="I683" s="4"/>
      <c r="J683" s="275"/>
      <c r="K683" s="4"/>
      <c r="L683" s="4"/>
      <c r="M683" s="4"/>
      <c r="N683" s="4"/>
      <c r="O683" s="275"/>
      <c r="P683" s="275"/>
      <c r="Q683" s="275"/>
      <c r="R683" s="275"/>
      <c r="S683" s="275"/>
    </row>
    <row r="684" spans="2:19" s="276" customFormat="1" x14ac:dyDescent="0.35">
      <c r="B684" s="285" t="s">
        <v>464</v>
      </c>
      <c r="C684" s="285"/>
      <c r="D684" s="4"/>
      <c r="E684" s="4"/>
      <c r="F684" s="4"/>
      <c r="G684" s="536" t="s">
        <v>439</v>
      </c>
      <c r="H684" s="4"/>
      <c r="I684" s="4"/>
      <c r="J684" s="4"/>
      <c r="K684" s="4"/>
      <c r="L684" s="275"/>
      <c r="M684" s="275"/>
      <c r="N684" s="537" t="s">
        <v>438</v>
      </c>
      <c r="O684" s="275"/>
      <c r="P684" s="275"/>
      <c r="Q684" s="275"/>
      <c r="R684" s="275"/>
      <c r="S684" s="286"/>
    </row>
    <row r="685" spans="2:19" s="276" customFormat="1" x14ac:dyDescent="0.35">
      <c r="B685" s="292"/>
      <c r="C685" s="538"/>
      <c r="D685" s="300" t="s">
        <v>459</v>
      </c>
      <c r="E685" s="275"/>
      <c r="F685" s="4"/>
      <c r="G685" s="1055"/>
      <c r="H685" s="1056"/>
      <c r="I685" s="1056"/>
      <c r="J685" s="1056"/>
      <c r="K685" s="1056"/>
      <c r="L685" s="1057"/>
      <c r="M685" s="275"/>
      <c r="N685" s="1055"/>
      <c r="O685" s="1056"/>
      <c r="P685" s="1056"/>
      <c r="Q685" s="1056"/>
      <c r="R685" s="1057"/>
      <c r="S685" s="286"/>
    </row>
    <row r="686" spans="2:19" s="276" customFormat="1" x14ac:dyDescent="0.35">
      <c r="B686" s="292"/>
      <c r="C686" s="538"/>
      <c r="D686" s="300" t="s">
        <v>458</v>
      </c>
      <c r="E686" s="275"/>
      <c r="F686" s="4"/>
      <c r="G686" s="1055"/>
      <c r="H686" s="1056"/>
      <c r="I686" s="1056"/>
      <c r="J686" s="1056"/>
      <c r="K686" s="1056"/>
      <c r="L686" s="1057"/>
      <c r="M686" s="275"/>
      <c r="N686" s="1055"/>
      <c r="O686" s="1056"/>
      <c r="P686" s="1056"/>
      <c r="Q686" s="1056"/>
      <c r="R686" s="1057"/>
      <c r="S686" s="286"/>
    </row>
    <row r="687" spans="2:19" s="276" customFormat="1" x14ac:dyDescent="0.35">
      <c r="B687" s="292"/>
      <c r="C687" s="538"/>
      <c r="D687" s="300" t="s">
        <v>457</v>
      </c>
      <c r="E687" s="275"/>
      <c r="F687" s="4"/>
      <c r="G687" s="1055"/>
      <c r="H687" s="1056"/>
      <c r="I687" s="1056"/>
      <c r="J687" s="1056"/>
      <c r="K687" s="1056"/>
      <c r="L687" s="1057"/>
      <c r="M687" s="275"/>
      <c r="N687" s="1055"/>
      <c r="O687" s="1056"/>
      <c r="P687" s="1056"/>
      <c r="Q687" s="1056"/>
      <c r="R687" s="1057"/>
      <c r="S687" s="286"/>
    </row>
    <row r="688" spans="2:19" s="276" customFormat="1" x14ac:dyDescent="0.35">
      <c r="B688" s="292"/>
      <c r="C688" s="538"/>
      <c r="D688" s="300" t="s">
        <v>456</v>
      </c>
      <c r="E688" s="275"/>
      <c r="F688" s="4"/>
      <c r="G688" s="1055"/>
      <c r="H688" s="1056"/>
      <c r="I688" s="1056"/>
      <c r="J688" s="1056"/>
      <c r="K688" s="1056"/>
      <c r="L688" s="1057"/>
      <c r="M688" s="275"/>
      <c r="N688" s="1055"/>
      <c r="O688" s="1056"/>
      <c r="P688" s="1056"/>
      <c r="Q688" s="1056"/>
      <c r="R688" s="1057"/>
      <c r="S688" s="286"/>
    </row>
    <row r="689" spans="2:19" s="276" customFormat="1" x14ac:dyDescent="0.35">
      <c r="B689" s="292"/>
      <c r="C689" s="538"/>
      <c r="D689" s="300" t="s">
        <v>455</v>
      </c>
      <c r="E689" s="275"/>
      <c r="F689" s="4"/>
      <c r="G689" s="1055"/>
      <c r="H689" s="1056"/>
      <c r="I689" s="1056"/>
      <c r="J689" s="1056"/>
      <c r="K689" s="1056"/>
      <c r="L689" s="1057"/>
      <c r="M689" s="275"/>
      <c r="N689" s="1055"/>
      <c r="O689" s="1056"/>
      <c r="P689" s="1056"/>
      <c r="Q689" s="1056"/>
      <c r="R689" s="1057"/>
      <c r="S689" s="286"/>
    </row>
    <row r="690" spans="2:19" s="276" customFormat="1" x14ac:dyDescent="0.35">
      <c r="B690" s="292"/>
      <c r="C690" s="538"/>
      <c r="D690" s="300" t="s">
        <v>454</v>
      </c>
      <c r="E690" s="275"/>
      <c r="F690" s="4"/>
      <c r="G690" s="1055"/>
      <c r="H690" s="1056"/>
      <c r="I690" s="1056"/>
      <c r="J690" s="1056"/>
      <c r="K690" s="1056"/>
      <c r="L690" s="1057"/>
      <c r="M690" s="275"/>
      <c r="N690" s="1055"/>
      <c r="O690" s="1056"/>
      <c r="P690" s="1056"/>
      <c r="Q690" s="1056"/>
      <c r="R690" s="1057"/>
      <c r="S690" s="286"/>
    </row>
    <row r="691" spans="2:19" s="276" customFormat="1" x14ac:dyDescent="0.35">
      <c r="B691" s="292"/>
      <c r="C691" s="538"/>
      <c r="D691" s="300" t="s">
        <v>453</v>
      </c>
      <c r="E691" s="275"/>
      <c r="F691" s="4"/>
      <c r="G691" s="1055"/>
      <c r="H691" s="1056"/>
      <c r="I691" s="1056"/>
      <c r="J691" s="1056"/>
      <c r="K691" s="1056"/>
      <c r="L691" s="1057"/>
      <c r="M691" s="275"/>
      <c r="N691" s="1055"/>
      <c r="O691" s="1056"/>
      <c r="P691" s="1056"/>
      <c r="Q691" s="1056"/>
      <c r="R691" s="1057"/>
      <c r="S691" s="286"/>
    </row>
    <row r="692" spans="2:19" s="276" customFormat="1" x14ac:dyDescent="0.35">
      <c r="B692" s="292"/>
      <c r="C692" s="538"/>
      <c r="D692" s="300" t="s">
        <v>452</v>
      </c>
      <c r="E692" s="275"/>
      <c r="F692" s="4"/>
      <c r="G692" s="1055"/>
      <c r="H692" s="1056"/>
      <c r="I692" s="1056"/>
      <c r="J692" s="1056"/>
      <c r="K692" s="1056"/>
      <c r="L692" s="1057"/>
      <c r="M692" s="275"/>
      <c r="N692" s="1055"/>
      <c r="O692" s="1056"/>
      <c r="P692" s="1056"/>
      <c r="Q692" s="1056"/>
      <c r="R692" s="1057"/>
      <c r="S692" s="286"/>
    </row>
    <row r="693" spans="2:19" s="276" customFormat="1" x14ac:dyDescent="0.35">
      <c r="B693" s="292"/>
      <c r="C693" s="538"/>
      <c r="D693" s="300" t="s">
        <v>451</v>
      </c>
      <c r="E693" s="275"/>
      <c r="F693" s="4"/>
      <c r="G693" s="1055"/>
      <c r="H693" s="1056"/>
      <c r="I693" s="1056"/>
      <c r="J693" s="1056"/>
      <c r="K693" s="1056"/>
      <c r="L693" s="1057"/>
      <c r="M693" s="275"/>
      <c r="N693" s="1055"/>
      <c r="O693" s="1056"/>
      <c r="P693" s="1056"/>
      <c r="Q693" s="1056"/>
      <c r="R693" s="1057"/>
      <c r="S693" s="286"/>
    </row>
    <row r="694" spans="2:19" s="276" customFormat="1" x14ac:dyDescent="0.35">
      <c r="B694" s="292"/>
      <c r="C694" s="538"/>
      <c r="D694" s="300" t="s">
        <v>450</v>
      </c>
      <c r="E694" s="275"/>
      <c r="F694" s="4"/>
      <c r="G694" s="1055"/>
      <c r="H694" s="1056"/>
      <c r="I694" s="1056"/>
      <c r="J694" s="1056"/>
      <c r="K694" s="1056"/>
      <c r="L694" s="1057"/>
      <c r="M694" s="275"/>
      <c r="N694" s="1055"/>
      <c r="O694" s="1056"/>
      <c r="P694" s="1056"/>
      <c r="Q694" s="1056"/>
      <c r="R694" s="1057"/>
      <c r="S694" s="286"/>
    </row>
    <row r="695" spans="2:19" s="276" customFormat="1" x14ac:dyDescent="0.35">
      <c r="B695" s="292"/>
      <c r="C695" s="538"/>
      <c r="D695" s="300" t="s">
        <v>449</v>
      </c>
      <c r="E695" s="275"/>
      <c r="F695" s="4"/>
      <c r="G695" s="1055"/>
      <c r="H695" s="1056"/>
      <c r="I695" s="1056"/>
      <c r="J695" s="1056"/>
      <c r="K695" s="1056"/>
      <c r="L695" s="1057"/>
      <c r="M695" s="275"/>
      <c r="N695" s="1055"/>
      <c r="O695" s="1056"/>
      <c r="P695" s="1056"/>
      <c r="Q695" s="1056"/>
      <c r="R695" s="1057"/>
      <c r="S695" s="286"/>
    </row>
    <row r="696" spans="2:19" s="276" customFormat="1" x14ac:dyDescent="0.35">
      <c r="B696" s="292"/>
      <c r="C696" s="538"/>
      <c r="D696" s="300" t="s">
        <v>448</v>
      </c>
      <c r="E696" s="275"/>
      <c r="F696" s="4"/>
      <c r="G696" s="1055"/>
      <c r="H696" s="1056"/>
      <c r="I696" s="1056"/>
      <c r="J696" s="1056"/>
      <c r="K696" s="1056"/>
      <c r="L696" s="1057"/>
      <c r="M696" s="275"/>
      <c r="N696" s="1055"/>
      <c r="O696" s="1056"/>
      <c r="P696" s="1056"/>
      <c r="Q696" s="1056"/>
      <c r="R696" s="1057"/>
      <c r="S696" s="286"/>
    </row>
    <row r="697" spans="2:19" s="276" customFormat="1" x14ac:dyDescent="0.35">
      <c r="B697" s="292"/>
      <c r="C697" s="538"/>
      <c r="D697" s="300" t="s">
        <v>447</v>
      </c>
      <c r="E697" s="275"/>
      <c r="F697" s="4"/>
      <c r="G697" s="1055"/>
      <c r="H697" s="1056"/>
      <c r="I697" s="1056"/>
      <c r="J697" s="1056"/>
      <c r="K697" s="1056"/>
      <c r="L697" s="1057"/>
      <c r="M697" s="275"/>
      <c r="N697" s="1055"/>
      <c r="O697" s="1056"/>
      <c r="P697" s="1056"/>
      <c r="Q697" s="1056"/>
      <c r="R697" s="1057"/>
      <c r="S697" s="286"/>
    </row>
    <row r="698" spans="2:19" s="276" customFormat="1" ht="15" customHeight="1" x14ac:dyDescent="0.35">
      <c r="B698" s="292"/>
      <c r="C698" s="538"/>
      <c r="D698" s="300" t="s">
        <v>446</v>
      </c>
      <c r="E698" s="275"/>
      <c r="F698" s="4"/>
      <c r="G698" s="1055"/>
      <c r="H698" s="1056"/>
      <c r="I698" s="1056"/>
      <c r="J698" s="1056"/>
      <c r="K698" s="1056"/>
      <c r="L698" s="1057"/>
      <c r="M698" s="275"/>
      <c r="N698" s="1055"/>
      <c r="O698" s="1056"/>
      <c r="P698" s="1056"/>
      <c r="Q698" s="1056"/>
      <c r="R698" s="1057"/>
      <c r="S698" s="275"/>
    </row>
    <row r="699" spans="2:19" s="276" customFormat="1" ht="15" customHeight="1" x14ac:dyDescent="0.35">
      <c r="B699" s="4"/>
      <c r="C699" s="4"/>
      <c r="D699" s="4"/>
      <c r="E699" s="4"/>
      <c r="F699" s="4"/>
      <c r="G699" s="4"/>
      <c r="H699" s="4"/>
      <c r="I699" s="4"/>
      <c r="J699" s="4"/>
      <c r="K699" s="4"/>
      <c r="L699" s="4"/>
      <c r="M699" s="4"/>
      <c r="N699" s="4"/>
      <c r="O699" s="275"/>
      <c r="P699" s="275"/>
      <c r="Q699" s="275"/>
      <c r="R699" s="275"/>
      <c r="S699" s="284"/>
    </row>
    <row r="700" spans="2:19" s="276" customFormat="1" ht="15" customHeight="1" x14ac:dyDescent="0.35">
      <c r="B700" s="1063" t="s">
        <v>726</v>
      </c>
      <c r="C700" s="1063"/>
      <c r="D700" s="1063"/>
      <c r="E700" s="1063"/>
      <c r="F700" s="1063"/>
      <c r="G700" s="1063"/>
      <c r="H700" s="1063"/>
      <c r="I700" s="1063"/>
      <c r="J700" s="1063"/>
      <c r="K700" s="1063"/>
      <c r="L700" s="1063"/>
      <c r="M700" s="1063"/>
      <c r="N700" s="1063"/>
      <c r="O700" s="1063"/>
      <c r="P700" s="1063"/>
      <c r="Q700" s="1063"/>
      <c r="R700" s="1063"/>
      <c r="S700" s="284"/>
    </row>
    <row r="701" spans="2:19" s="276" customFormat="1" ht="80.150000000000006" customHeight="1" x14ac:dyDescent="0.35">
      <c r="B701" s="1059"/>
      <c r="C701" s="1060"/>
      <c r="D701" s="1060"/>
      <c r="E701" s="1060"/>
      <c r="F701" s="1060"/>
      <c r="G701" s="1060"/>
      <c r="H701" s="1060"/>
      <c r="I701" s="1060"/>
      <c r="J701" s="1060"/>
      <c r="K701" s="1060"/>
      <c r="L701" s="1060"/>
      <c r="M701" s="1060"/>
      <c r="N701" s="1060"/>
      <c r="O701" s="1060"/>
      <c r="P701" s="1060"/>
      <c r="Q701" s="1060"/>
      <c r="R701" s="1061"/>
      <c r="S701" s="275"/>
    </row>
    <row r="702" spans="2:19" s="276" customFormat="1" x14ac:dyDescent="0.35">
      <c r="B702" s="536" t="s">
        <v>257</v>
      </c>
      <c r="C702" s="536"/>
      <c r="D702" s="536"/>
      <c r="E702" s="302">
        <f>1500-LEN(B701)</f>
        <v>1500</v>
      </c>
      <c r="F702" s="4"/>
      <c r="G702" s="4"/>
      <c r="H702" s="4"/>
      <c r="I702" s="4"/>
      <c r="J702" s="4"/>
      <c r="K702" s="4"/>
      <c r="L702" s="4"/>
      <c r="M702" s="4"/>
      <c r="N702" s="4"/>
      <c r="O702" s="275"/>
      <c r="P702" s="275"/>
      <c r="Q702" s="275"/>
      <c r="R702" s="275"/>
      <c r="S702" s="275"/>
    </row>
    <row r="703" spans="2:19" s="276" customFormat="1" x14ac:dyDescent="0.35">
      <c r="B703" s="536"/>
      <c r="C703" s="536"/>
      <c r="D703" s="536"/>
      <c r="E703" s="536"/>
      <c r="F703" s="4"/>
      <c r="G703" s="4"/>
      <c r="H703" s="4"/>
      <c r="I703" s="4"/>
      <c r="J703" s="4"/>
      <c r="K703" s="4"/>
      <c r="L703" s="4"/>
      <c r="M703" s="4"/>
      <c r="N703" s="4"/>
      <c r="O703" s="275"/>
      <c r="P703" s="275"/>
      <c r="Q703" s="275"/>
      <c r="R703" s="275"/>
      <c r="S703" s="275"/>
    </row>
    <row r="704" spans="2:19" s="276" customFormat="1" x14ac:dyDescent="0.35">
      <c r="B704" s="520" t="s">
        <v>445</v>
      </c>
      <c r="C704" s="520"/>
      <c r="D704" s="4"/>
      <c r="E704" s="4"/>
      <c r="F704" s="4"/>
      <c r="G704" s="4"/>
      <c r="H704" s="4"/>
      <c r="I704" s="4"/>
      <c r="J704" s="4"/>
      <c r="K704" s="4"/>
      <c r="L704" s="4"/>
      <c r="M704" s="4"/>
      <c r="N704" s="4"/>
      <c r="O704" s="275"/>
      <c r="P704" s="275"/>
      <c r="Q704" s="275"/>
      <c r="R704" s="275"/>
      <c r="S704" s="275"/>
    </row>
    <row r="705" spans="2:19" s="276" customFormat="1" x14ac:dyDescent="0.35">
      <c r="B705" s="536" t="s">
        <v>444</v>
      </c>
      <c r="C705" s="536"/>
      <c r="D705" s="275"/>
      <c r="E705" s="4"/>
      <c r="F705" s="4"/>
      <c r="G705" s="4"/>
      <c r="H705" s="4"/>
      <c r="I705" s="4"/>
      <c r="J705" s="4"/>
      <c r="K705" s="4"/>
      <c r="L705" s="4"/>
      <c r="M705" s="4"/>
      <c r="N705" s="4"/>
      <c r="O705" s="275"/>
      <c r="P705" s="275"/>
      <c r="Q705" s="275"/>
      <c r="R705" s="275"/>
      <c r="S705" s="275"/>
    </row>
    <row r="706" spans="2:19" s="276" customFormat="1" x14ac:dyDescent="0.35">
      <c r="B706" s="275"/>
      <c r="C706" s="275"/>
      <c r="D706" s="275"/>
      <c r="E706" s="4"/>
      <c r="F706" s="4"/>
      <c r="G706" s="4"/>
      <c r="H706" s="4"/>
      <c r="I706" s="4"/>
      <c r="J706" s="4"/>
      <c r="K706" s="4"/>
      <c r="L706" s="4"/>
      <c r="M706" s="4"/>
      <c r="N706" s="4"/>
      <c r="O706" s="275"/>
      <c r="P706" s="275"/>
      <c r="Q706" s="275"/>
      <c r="R706" s="275"/>
      <c r="S706" s="275"/>
    </row>
    <row r="707" spans="2:19" s="276" customFormat="1" x14ac:dyDescent="0.35">
      <c r="B707" s="304"/>
      <c r="C707" s="8"/>
      <c r="D707" s="300" t="s">
        <v>732</v>
      </c>
      <c r="E707" s="275"/>
      <c r="F707" s="4"/>
      <c r="G707" s="4"/>
      <c r="H707" s="4"/>
      <c r="I707" s="4"/>
      <c r="J707" s="1064"/>
      <c r="K707" s="1064"/>
      <c r="L707" s="1064"/>
      <c r="M707" s="1064"/>
      <c r="N707" s="1064"/>
      <c r="O707" s="1064"/>
      <c r="P707" s="1064"/>
      <c r="Q707" s="1064"/>
      <c r="R707" s="1064"/>
      <c r="S707" s="275"/>
    </row>
    <row r="708" spans="2:19" s="276" customFormat="1" x14ac:dyDescent="0.35">
      <c r="B708" s="505"/>
      <c r="C708" s="8"/>
      <c r="D708" s="300" t="s">
        <v>725</v>
      </c>
      <c r="E708" s="275"/>
      <c r="F708" s="4"/>
      <c r="G708" s="4"/>
      <c r="H708" s="4"/>
      <c r="I708" s="4"/>
      <c r="J708" s="1065"/>
      <c r="K708" s="1065"/>
      <c r="L708" s="1065"/>
      <c r="M708" s="1065"/>
      <c r="N708" s="1065"/>
      <c r="O708" s="1065"/>
      <c r="P708" s="1065"/>
      <c r="Q708" s="1065"/>
      <c r="R708" s="1065"/>
      <c r="S708" s="275"/>
    </row>
    <row r="709" spans="2:19" s="276" customFormat="1" x14ac:dyDescent="0.35">
      <c r="B709" s="304"/>
      <c r="C709" s="8"/>
      <c r="D709" s="300" t="s">
        <v>443</v>
      </c>
      <c r="E709" s="275"/>
      <c r="F709" s="4"/>
      <c r="G709" s="4"/>
      <c r="H709" s="4"/>
      <c r="I709" s="4"/>
      <c r="J709" s="1065"/>
      <c r="K709" s="1065"/>
      <c r="L709" s="1065"/>
      <c r="M709" s="1065"/>
      <c r="N709" s="1065"/>
      <c r="O709" s="1065"/>
      <c r="P709" s="1065"/>
      <c r="Q709" s="1065"/>
      <c r="R709" s="1065"/>
      <c r="S709" s="275"/>
    </row>
    <row r="710" spans="2:19" s="276" customFormat="1" x14ac:dyDescent="0.35">
      <c r="B710" s="304"/>
      <c r="C710" s="8"/>
      <c r="D710" s="300" t="s">
        <v>442</v>
      </c>
      <c r="E710" s="275"/>
      <c r="F710" s="4"/>
      <c r="G710" s="4"/>
      <c r="H710" s="4"/>
      <c r="I710" s="4"/>
      <c r="J710" s="1065"/>
      <c r="K710" s="1065"/>
      <c r="L710" s="1065"/>
      <c r="M710" s="1065"/>
      <c r="N710" s="1065"/>
      <c r="O710" s="1065"/>
      <c r="P710" s="1065"/>
      <c r="Q710" s="1065"/>
      <c r="R710" s="1065"/>
      <c r="S710" s="275"/>
    </row>
    <row r="711" spans="2:19" s="276" customFormat="1" x14ac:dyDescent="0.35">
      <c r="B711" s="304"/>
      <c r="C711" s="8"/>
      <c r="D711" s="300" t="s">
        <v>441</v>
      </c>
      <c r="E711" s="275"/>
      <c r="F711" s="4"/>
      <c r="G711" s="4"/>
      <c r="H711" s="4"/>
      <c r="I711" s="4"/>
      <c r="J711" s="535"/>
      <c r="K711" s="4"/>
      <c r="L711" s="4"/>
      <c r="M711" s="4"/>
      <c r="N711" s="4"/>
      <c r="O711" s="275"/>
      <c r="P711" s="275"/>
      <c r="Q711" s="275"/>
      <c r="R711" s="275"/>
      <c r="S711" s="275"/>
    </row>
    <row r="712" spans="2:19" s="276" customFormat="1" x14ac:dyDescent="0.35">
      <c r="B712" s="275"/>
      <c r="C712" s="275"/>
      <c r="D712" s="4"/>
      <c r="E712" s="4"/>
      <c r="F712" s="4"/>
      <c r="G712" s="4"/>
      <c r="H712" s="4"/>
      <c r="I712" s="4"/>
      <c r="J712" s="4"/>
      <c r="K712" s="4"/>
      <c r="L712" s="4"/>
      <c r="M712" s="4"/>
      <c r="N712" s="4"/>
      <c r="O712" s="275"/>
      <c r="P712" s="275"/>
      <c r="Q712" s="275"/>
      <c r="R712" s="275"/>
      <c r="S712" s="275"/>
    </row>
    <row r="713" spans="2:19" s="276" customFormat="1" x14ac:dyDescent="0.35">
      <c r="B713" s="536" t="s">
        <v>440</v>
      </c>
      <c r="C713" s="536"/>
      <c r="D713" s="275"/>
      <c r="E713" s="4"/>
      <c r="F713" s="4"/>
      <c r="G713" s="4"/>
      <c r="H713" s="4"/>
      <c r="I713" s="4"/>
      <c r="J713" s="537" t="s">
        <v>727</v>
      </c>
      <c r="K713" s="275"/>
      <c r="L713" s="536"/>
      <c r="M713" s="536"/>
      <c r="N713" s="536"/>
      <c r="O713" s="275"/>
      <c r="P713" s="536" t="s">
        <v>728</v>
      </c>
      <c r="Q713" s="4"/>
      <c r="R713" s="275"/>
      <c r="S713" s="286"/>
    </row>
    <row r="714" spans="2:19" s="276" customFormat="1" x14ac:dyDescent="0.35">
      <c r="B714" s="275"/>
      <c r="C714" s="275"/>
      <c r="D714" s="4"/>
      <c r="E714" s="4"/>
      <c r="F714" s="4"/>
      <c r="G714" s="4"/>
      <c r="H714" s="4"/>
      <c r="I714" s="4"/>
      <c r="J714" s="275"/>
      <c r="K714" s="275"/>
      <c r="L714" s="539"/>
      <c r="M714" s="539"/>
      <c r="N714" s="539"/>
      <c r="O714" s="275"/>
      <c r="P714" s="4"/>
      <c r="Q714" s="4"/>
      <c r="R714" s="275"/>
      <c r="S714" s="286"/>
    </row>
    <row r="715" spans="2:19" s="276" customFormat="1" x14ac:dyDescent="0.35">
      <c r="B715" s="278"/>
      <c r="C715" s="8"/>
      <c r="D715" s="300" t="s">
        <v>437</v>
      </c>
      <c r="E715" s="275"/>
      <c r="F715" s="4"/>
      <c r="G715" s="4"/>
      <c r="H715" s="4"/>
      <c r="I715" s="4"/>
      <c r="J715" s="1055"/>
      <c r="K715" s="1056"/>
      <c r="L715" s="1056"/>
      <c r="M715" s="1056"/>
      <c r="N715" s="1057"/>
      <c r="O715" s="275"/>
      <c r="P715" s="1055"/>
      <c r="Q715" s="1056"/>
      <c r="R715" s="1057"/>
      <c r="S715" s="286"/>
    </row>
    <row r="716" spans="2:19" s="276" customFormat="1" x14ac:dyDescent="0.35">
      <c r="B716" s="278"/>
      <c r="C716" s="8"/>
      <c r="D716" s="300" t="s">
        <v>436</v>
      </c>
      <c r="E716" s="275"/>
      <c r="F716" s="4"/>
      <c r="G716" s="4"/>
      <c r="H716" s="4"/>
      <c r="I716" s="4"/>
      <c r="J716" s="1055"/>
      <c r="K716" s="1056"/>
      <c r="L716" s="1056"/>
      <c r="M716" s="1056"/>
      <c r="N716" s="1057"/>
      <c r="O716" s="275"/>
      <c r="P716" s="1055"/>
      <c r="Q716" s="1056"/>
      <c r="R716" s="1057"/>
      <c r="S716" s="286"/>
    </row>
    <row r="717" spans="2:19" s="276" customFormat="1" x14ac:dyDescent="0.35">
      <c r="B717" s="278"/>
      <c r="C717" s="8"/>
      <c r="D717" s="300" t="s">
        <v>435</v>
      </c>
      <c r="E717" s="275"/>
      <c r="F717" s="4"/>
      <c r="G717" s="4"/>
      <c r="H717" s="4"/>
      <c r="I717" s="4"/>
      <c r="J717" s="1055"/>
      <c r="K717" s="1056"/>
      <c r="L717" s="1056"/>
      <c r="M717" s="1056"/>
      <c r="N717" s="1057"/>
      <c r="O717" s="275"/>
      <c r="P717" s="1055"/>
      <c r="Q717" s="1056"/>
      <c r="R717" s="1057"/>
      <c r="S717" s="286"/>
    </row>
    <row r="718" spans="2:19" s="276" customFormat="1" x14ac:dyDescent="0.35">
      <c r="B718" s="278"/>
      <c r="C718" s="8"/>
      <c r="D718" s="300" t="s">
        <v>434</v>
      </c>
      <c r="E718" s="275"/>
      <c r="F718" s="4"/>
      <c r="G718" s="4"/>
      <c r="H718" s="4"/>
      <c r="I718" s="4"/>
      <c r="J718" s="1055"/>
      <c r="K718" s="1056"/>
      <c r="L718" s="1056"/>
      <c r="M718" s="1056"/>
      <c r="N718" s="1057"/>
      <c r="O718" s="275"/>
      <c r="P718" s="1055"/>
      <c r="Q718" s="1056"/>
      <c r="R718" s="1057"/>
      <c r="S718" s="286"/>
    </row>
    <row r="719" spans="2:19" s="276" customFormat="1" x14ac:dyDescent="0.35">
      <c r="B719" s="278"/>
      <c r="C719" s="8"/>
      <c r="D719" s="300" t="s">
        <v>433</v>
      </c>
      <c r="E719" s="275"/>
      <c r="F719" s="4"/>
      <c r="G719" s="4"/>
      <c r="H719" s="4"/>
      <c r="I719" s="4"/>
      <c r="J719" s="1055"/>
      <c r="K719" s="1056"/>
      <c r="L719" s="1056"/>
      <c r="M719" s="1056"/>
      <c r="N719" s="1057"/>
      <c r="O719" s="275"/>
      <c r="P719" s="1055"/>
      <c r="Q719" s="1056"/>
      <c r="R719" s="1057"/>
      <c r="S719" s="286"/>
    </row>
    <row r="720" spans="2:19" s="276" customFormat="1" x14ac:dyDescent="0.35">
      <c r="B720" s="278"/>
      <c r="C720" s="8"/>
      <c r="D720" s="300" t="s">
        <v>432</v>
      </c>
      <c r="E720" s="275"/>
      <c r="F720" s="4"/>
      <c r="G720" s="4"/>
      <c r="H720" s="4"/>
      <c r="I720" s="4"/>
      <c r="J720" s="1055"/>
      <c r="K720" s="1056"/>
      <c r="L720" s="1056"/>
      <c r="M720" s="1056"/>
      <c r="N720" s="1057"/>
      <c r="O720" s="275"/>
      <c r="P720" s="1055"/>
      <c r="Q720" s="1056"/>
      <c r="R720" s="1057"/>
      <c r="S720" s="286"/>
    </row>
    <row r="721" spans="2:19" s="276" customFormat="1" x14ac:dyDescent="0.35">
      <c r="B721" s="278"/>
      <c r="C721" s="8"/>
      <c r="D721" s="300" t="s">
        <v>431</v>
      </c>
      <c r="E721" s="275"/>
      <c r="F721" s="4"/>
      <c r="G721" s="4"/>
      <c r="H721" s="4"/>
      <c r="I721" s="4"/>
      <c r="J721" s="1055"/>
      <c r="K721" s="1056"/>
      <c r="L721" s="1056"/>
      <c r="M721" s="1056"/>
      <c r="N721" s="1057"/>
      <c r="O721" s="275"/>
      <c r="P721" s="1055"/>
      <c r="Q721" s="1056"/>
      <c r="R721" s="1057"/>
      <c r="S721" s="275"/>
    </row>
    <row r="722" spans="2:19" s="276" customFormat="1" ht="15" customHeight="1" x14ac:dyDescent="0.35">
      <c r="B722" s="278"/>
      <c r="C722" s="8"/>
      <c r="D722" s="300" t="s">
        <v>430</v>
      </c>
      <c r="E722" s="275"/>
      <c r="F722" s="4"/>
      <c r="G722" s="4"/>
      <c r="H722" s="4"/>
      <c r="I722" s="4"/>
      <c r="J722" s="1055"/>
      <c r="K722" s="1056"/>
      <c r="L722" s="1056"/>
      <c r="M722" s="1056"/>
      <c r="N722" s="1057"/>
      <c r="O722" s="275"/>
      <c r="P722" s="1055"/>
      <c r="Q722" s="1056"/>
      <c r="R722" s="1057"/>
      <c r="S722" s="285"/>
    </row>
    <row r="723" spans="2:19" s="276" customFormat="1" ht="15" customHeight="1" x14ac:dyDescent="0.35">
      <c r="B723" s="520"/>
      <c r="C723" s="520"/>
      <c r="D723" s="4"/>
      <c r="E723" s="4"/>
      <c r="F723" s="4"/>
      <c r="G723" s="4"/>
      <c r="H723" s="4"/>
      <c r="I723" s="4"/>
      <c r="J723" s="4"/>
      <c r="K723" s="4"/>
      <c r="L723" s="4"/>
      <c r="M723" s="4"/>
      <c r="N723" s="4"/>
      <c r="O723" s="275"/>
      <c r="P723" s="275"/>
      <c r="Q723" s="275"/>
      <c r="R723" s="275"/>
      <c r="S723" s="284"/>
    </row>
    <row r="724" spans="2:19" s="276" customFormat="1" x14ac:dyDescent="0.35">
      <c r="B724" s="520" t="s">
        <v>729</v>
      </c>
      <c r="C724" s="520"/>
      <c r="D724" s="4"/>
      <c r="E724" s="4"/>
      <c r="F724" s="4"/>
      <c r="G724" s="4"/>
      <c r="H724" s="4"/>
      <c r="I724" s="4"/>
      <c r="J724" s="4"/>
      <c r="K724" s="4"/>
      <c r="L724" s="4"/>
      <c r="M724" s="4"/>
      <c r="N724" s="4"/>
      <c r="O724" s="275"/>
      <c r="P724" s="275"/>
      <c r="Q724" s="275"/>
      <c r="R724" s="275"/>
      <c r="S724" s="279"/>
    </row>
    <row r="725" spans="2:19" s="276" customFormat="1" ht="37.5" customHeight="1" x14ac:dyDescent="0.35">
      <c r="B725" s="1058" t="s">
        <v>991</v>
      </c>
      <c r="C725" s="1058"/>
      <c r="D725" s="1058"/>
      <c r="E725" s="1058"/>
      <c r="F725" s="1058"/>
      <c r="G725" s="1058"/>
      <c r="H725" s="1058"/>
      <c r="I725" s="1058"/>
      <c r="J725" s="1058"/>
      <c r="K725" s="1058"/>
      <c r="L725" s="1058"/>
      <c r="M725" s="1058"/>
      <c r="N725" s="1058"/>
      <c r="O725" s="1058"/>
      <c r="P725" s="1058"/>
      <c r="Q725" s="1058"/>
      <c r="R725" s="1058"/>
      <c r="S725" s="279"/>
    </row>
    <row r="726" spans="2:19" s="276" customFormat="1" ht="80.150000000000006" customHeight="1" x14ac:dyDescent="0.35">
      <c r="B726" s="1059"/>
      <c r="C726" s="1060"/>
      <c r="D726" s="1060"/>
      <c r="E726" s="1060"/>
      <c r="F726" s="1060"/>
      <c r="G726" s="1060"/>
      <c r="H726" s="1060"/>
      <c r="I726" s="1060"/>
      <c r="J726" s="1060"/>
      <c r="K726" s="1060"/>
      <c r="L726" s="1060"/>
      <c r="M726" s="1060"/>
      <c r="N726" s="1060"/>
      <c r="O726" s="1060"/>
      <c r="P726" s="1060"/>
      <c r="Q726" s="1060"/>
      <c r="R726" s="1061"/>
      <c r="S726" s="275"/>
    </row>
    <row r="727" spans="2:19" s="276" customFormat="1" x14ac:dyDescent="0.35">
      <c r="B727" s="540" t="s">
        <v>257</v>
      </c>
      <c r="C727" s="540"/>
      <c r="D727" s="541"/>
      <c r="E727" s="542">
        <f>1500-LEN(B726)</f>
        <v>1500</v>
      </c>
      <c r="F727" s="541"/>
      <c r="G727" s="541"/>
      <c r="H727" s="541"/>
      <c r="I727" s="541"/>
      <c r="J727" s="541"/>
      <c r="K727" s="541"/>
      <c r="L727" s="543"/>
      <c r="M727" s="541"/>
      <c r="N727" s="544"/>
      <c r="O727" s="544"/>
      <c r="P727" s="544"/>
      <c r="Q727" s="544"/>
      <c r="R727" s="544"/>
      <c r="S727" s="279"/>
    </row>
    <row r="728" spans="2:19" s="276" customFormat="1" ht="15" customHeight="1" x14ac:dyDescent="0.35">
      <c r="B728" s="535"/>
      <c r="C728" s="535"/>
      <c r="D728" s="284"/>
      <c r="E728" s="545"/>
      <c r="F728" s="284"/>
      <c r="G728" s="284"/>
      <c r="H728" s="284"/>
      <c r="I728" s="284"/>
      <c r="J728" s="284"/>
      <c r="K728" s="284"/>
      <c r="L728" s="532"/>
      <c r="M728" s="284"/>
      <c r="N728" s="279"/>
      <c r="O728" s="279"/>
      <c r="P728" s="279"/>
      <c r="Q728" s="279"/>
      <c r="R728" s="279"/>
      <c r="S728" s="275"/>
    </row>
    <row r="729" spans="2:19" s="276" customFormat="1" x14ac:dyDescent="0.35">
      <c r="B729" s="546" t="s">
        <v>730</v>
      </c>
      <c r="C729" s="535"/>
      <c r="D729" s="284"/>
      <c r="E729" s="545"/>
      <c r="F729" s="284"/>
      <c r="G729" s="284"/>
      <c r="H729" s="284"/>
      <c r="I729" s="284"/>
      <c r="J729" s="284"/>
      <c r="K729" s="284"/>
      <c r="L729" s="532"/>
      <c r="M729" s="284"/>
      <c r="N729" s="279"/>
      <c r="O729" s="279"/>
      <c r="P729" s="279"/>
      <c r="Q729" s="279"/>
      <c r="R729" s="279"/>
      <c r="S729" s="275"/>
    </row>
    <row r="730" spans="2:19" s="276" customFormat="1" ht="24" customHeight="1" x14ac:dyDescent="0.35">
      <c r="B730" s="1058" t="s">
        <v>731</v>
      </c>
      <c r="C730" s="1058"/>
      <c r="D730" s="1058"/>
      <c r="E730" s="1058"/>
      <c r="F730" s="1058"/>
      <c r="G730" s="1058"/>
      <c r="H730" s="1058"/>
      <c r="I730" s="1058"/>
      <c r="J730" s="1058"/>
      <c r="K730" s="1058"/>
      <c r="L730" s="1058"/>
      <c r="M730" s="1058"/>
      <c r="N730" s="1058"/>
      <c r="O730" s="1058"/>
      <c r="P730" s="1058"/>
      <c r="Q730" s="1058"/>
      <c r="R730" s="1058"/>
      <c r="S730" s="275"/>
    </row>
    <row r="731" spans="2:19" s="276" customFormat="1" ht="80.150000000000006" customHeight="1" x14ac:dyDescent="0.35">
      <c r="B731" s="1059"/>
      <c r="C731" s="1060"/>
      <c r="D731" s="1060"/>
      <c r="E731" s="1060"/>
      <c r="F731" s="1060"/>
      <c r="G731" s="1060"/>
      <c r="H731" s="1060"/>
      <c r="I731" s="1060"/>
      <c r="J731" s="1060"/>
      <c r="K731" s="1060"/>
      <c r="L731" s="1060"/>
      <c r="M731" s="1060"/>
      <c r="N731" s="1060"/>
      <c r="O731" s="1060"/>
      <c r="P731" s="1060"/>
      <c r="Q731" s="1060"/>
      <c r="R731" s="1061"/>
      <c r="S731" s="275"/>
    </row>
    <row r="732" spans="2:19" s="276" customFormat="1" ht="16" thickBot="1" x14ac:dyDescent="0.4">
      <c r="B732" s="547" t="s">
        <v>257</v>
      </c>
      <c r="C732" s="547"/>
      <c r="D732" s="548"/>
      <c r="E732" s="549">
        <f>1500-LEN(B731)</f>
        <v>1500</v>
      </c>
      <c r="F732" s="548"/>
      <c r="G732" s="548"/>
      <c r="H732" s="548"/>
      <c r="I732" s="548"/>
      <c r="J732" s="548"/>
      <c r="K732" s="548"/>
      <c r="L732" s="550"/>
      <c r="M732" s="548"/>
      <c r="N732" s="551"/>
      <c r="O732" s="551"/>
      <c r="P732" s="551"/>
      <c r="Q732" s="551"/>
      <c r="R732" s="551"/>
      <c r="S732" s="275"/>
    </row>
    <row r="733" spans="2:19" s="276" customFormat="1" x14ac:dyDescent="0.35">
      <c r="B733" s="535"/>
      <c r="C733" s="535"/>
      <c r="D733" s="284"/>
      <c r="E733" s="545"/>
      <c r="F733" s="284"/>
      <c r="G733" s="284"/>
      <c r="H733" s="284"/>
      <c r="I733" s="284"/>
      <c r="J733" s="284"/>
      <c r="K733" s="284"/>
      <c r="L733" s="532"/>
      <c r="M733" s="284"/>
      <c r="N733" s="279"/>
      <c r="O733" s="279"/>
      <c r="P733" s="279"/>
      <c r="Q733" s="279"/>
      <c r="R733" s="279"/>
      <c r="S733" s="275"/>
    </row>
    <row r="734" spans="2:19" s="276" customFormat="1" ht="18" x14ac:dyDescent="0.4">
      <c r="B734" s="519" t="s">
        <v>463</v>
      </c>
      <c r="C734" s="519"/>
      <c r="D734" s="520"/>
      <c r="E734" s="520"/>
      <c r="F734" s="520"/>
      <c r="G734" s="520"/>
      <c r="H734" s="520"/>
      <c r="I734" s="520"/>
      <c r="J734" s="520"/>
      <c r="K734" s="520"/>
      <c r="L734" s="521"/>
      <c r="M734" s="520"/>
      <c r="N734" s="166"/>
      <c r="O734" s="275"/>
      <c r="P734" s="166"/>
      <c r="Q734" s="275"/>
      <c r="R734" s="275"/>
      <c r="S734" s="275"/>
    </row>
    <row r="735" spans="2:19" s="276" customFormat="1" ht="16" thickBot="1" x14ac:dyDescent="0.4">
      <c r="B735" s="522" t="s">
        <v>462</v>
      </c>
      <c r="C735" s="522"/>
      <c r="D735" s="523"/>
      <c r="E735" s="523"/>
      <c r="F735" s="523"/>
      <c r="G735" s="523"/>
      <c r="H735" s="523"/>
      <c r="I735" s="523"/>
      <c r="J735" s="523"/>
      <c r="K735" s="523"/>
      <c r="L735" s="524"/>
      <c r="M735" s="523"/>
      <c r="N735" s="525"/>
      <c r="O735" s="275"/>
      <c r="P735" s="525"/>
      <c r="Q735" s="525"/>
      <c r="R735" s="525"/>
      <c r="S735" s="279"/>
    </row>
    <row r="736" spans="2:19" s="276" customFormat="1" x14ac:dyDescent="0.35">
      <c r="B736" s="526"/>
      <c r="C736" s="526"/>
      <c r="D736" s="526"/>
      <c r="E736" s="527"/>
      <c r="F736" s="726" t="s">
        <v>886</v>
      </c>
      <c r="G736" s="282"/>
      <c r="H736" s="528"/>
      <c r="I736" s="528"/>
      <c r="J736" s="526"/>
      <c r="K736" s="526"/>
      <c r="L736" s="529" t="s">
        <v>238</v>
      </c>
      <c r="M736" s="526"/>
      <c r="N736" s="1062" t="s">
        <v>255</v>
      </c>
      <c r="O736" s="1062"/>
      <c r="P736" s="1062"/>
      <c r="Q736" s="530"/>
      <c r="R736" s="530"/>
      <c r="S736" s="275"/>
    </row>
    <row r="737" spans="2:19" s="276" customFormat="1" x14ac:dyDescent="0.35">
      <c r="B737" s="531" t="s">
        <v>468</v>
      </c>
      <c r="C737" s="532"/>
      <c r="D737" s="533">
        <f>D671+1</f>
        <v>12</v>
      </c>
      <c r="E737" s="1074"/>
      <c r="F737" s="1075"/>
      <c r="G737" s="1076"/>
      <c r="H737" s="4"/>
      <c r="I737" s="4"/>
      <c r="J737" s="8" t="s">
        <v>232</v>
      </c>
      <c r="K737" s="8"/>
      <c r="L737" s="283"/>
      <c r="M737" s="4"/>
      <c r="N737" s="1070"/>
      <c r="O737" s="1071"/>
      <c r="P737" s="1071"/>
      <c r="Q737" s="1071"/>
      <c r="R737" s="1072"/>
      <c r="S737" s="275"/>
    </row>
    <row r="738" spans="2:19" s="276" customFormat="1" x14ac:dyDescent="0.35">
      <c r="B738" s="8" t="s">
        <v>231</v>
      </c>
      <c r="C738" s="8"/>
      <c r="D738" s="1077"/>
      <c r="E738" s="1077"/>
      <c r="F738" s="1077"/>
      <c r="G738" s="1077"/>
      <c r="H738" s="4"/>
      <c r="I738" s="4"/>
      <c r="J738" s="8" t="s">
        <v>241</v>
      </c>
      <c r="K738" s="8"/>
      <c r="L738" s="283"/>
      <c r="M738" s="4"/>
      <c r="N738" s="1070"/>
      <c r="O738" s="1071"/>
      <c r="P738" s="1071"/>
      <c r="Q738" s="1071"/>
      <c r="R738" s="1072"/>
      <c r="S738" s="275"/>
    </row>
    <row r="739" spans="2:19" s="276" customFormat="1" x14ac:dyDescent="0.35">
      <c r="B739" s="8" t="s">
        <v>227</v>
      </c>
      <c r="C739" s="8"/>
      <c r="D739" s="1069"/>
      <c r="E739" s="1069"/>
      <c r="F739" s="1069"/>
      <c r="G739" s="1069"/>
      <c r="H739" s="4"/>
      <c r="I739" s="4"/>
      <c r="J739" s="8" t="s">
        <v>239</v>
      </c>
      <c r="K739" s="8"/>
      <c r="L739" s="283"/>
      <c r="M739" s="4"/>
      <c r="N739" s="1070"/>
      <c r="O739" s="1071"/>
      <c r="P739" s="1071"/>
      <c r="Q739" s="1071"/>
      <c r="R739" s="1072"/>
      <c r="S739" s="275"/>
    </row>
    <row r="740" spans="2:19" s="276" customFormat="1" x14ac:dyDescent="0.35">
      <c r="B740" s="8" t="s">
        <v>461</v>
      </c>
      <c r="C740" s="8"/>
      <c r="D740" s="1069"/>
      <c r="E740" s="1069"/>
      <c r="F740" s="1069"/>
      <c r="G740" s="1069"/>
      <c r="H740" s="4"/>
      <c r="I740" s="4"/>
      <c r="J740" s="8" t="s">
        <v>244</v>
      </c>
      <c r="K740" s="8"/>
      <c r="L740" s="283"/>
      <c r="M740" s="4"/>
      <c r="N740" s="1070"/>
      <c r="O740" s="1071"/>
      <c r="P740" s="1071"/>
      <c r="Q740" s="1071"/>
      <c r="R740" s="1072"/>
      <c r="S740" s="275"/>
    </row>
    <row r="741" spans="2:19" s="276" customFormat="1" x14ac:dyDescent="0.35">
      <c r="B741" s="8" t="s">
        <v>254</v>
      </c>
      <c r="C741" s="8"/>
      <c r="D741" s="1073"/>
      <c r="E741" s="1073"/>
      <c r="F741" s="1073"/>
      <c r="G741" s="1073"/>
      <c r="H741" s="4"/>
      <c r="I741" s="4"/>
      <c r="J741" s="8" t="s">
        <v>240</v>
      </c>
      <c r="K741" s="8"/>
      <c r="L741" s="283"/>
      <c r="M741" s="4"/>
      <c r="N741" s="1070"/>
      <c r="O741" s="1071"/>
      <c r="P741" s="1071"/>
      <c r="Q741" s="1071"/>
      <c r="R741" s="1072"/>
      <c r="S741" s="275"/>
    </row>
    <row r="742" spans="2:19" s="276" customFormat="1" x14ac:dyDescent="0.35">
      <c r="B742" s="8" t="s">
        <v>48</v>
      </c>
      <c r="C742" s="8"/>
      <c r="D742" s="1069"/>
      <c r="E742" s="1069"/>
      <c r="F742" s="1069"/>
      <c r="G742" s="1069"/>
      <c r="H742" s="4"/>
      <c r="I742" s="4"/>
      <c r="J742" s="4"/>
      <c r="K742" s="4"/>
      <c r="L742" s="8"/>
      <c r="M742" s="4"/>
      <c r="N742" s="299"/>
      <c r="O742" s="275"/>
      <c r="P742" s="299"/>
      <c r="Q742" s="275"/>
      <c r="R742" s="275"/>
      <c r="S742" s="275"/>
    </row>
    <row r="743" spans="2:19" s="276" customFormat="1" x14ac:dyDescent="0.35">
      <c r="B743" s="8" t="s">
        <v>283</v>
      </c>
      <c r="C743" s="4"/>
      <c r="D743" s="1069"/>
      <c r="E743" s="1069"/>
      <c r="F743" s="1069"/>
      <c r="G743" s="1069"/>
      <c r="H743" s="4"/>
      <c r="I743" s="4"/>
      <c r="J743" s="275"/>
      <c r="K743" s="275"/>
      <c r="L743" s="275"/>
      <c r="M743" s="275"/>
      <c r="N743" s="275"/>
      <c r="O743" s="275"/>
      <c r="P743" s="275"/>
      <c r="Q743" s="275"/>
      <c r="R743" s="275"/>
      <c r="S743" s="275"/>
    </row>
    <row r="744" spans="2:19" s="276" customFormat="1" x14ac:dyDescent="0.35">
      <c r="B744" s="8" t="s">
        <v>236</v>
      </c>
      <c r="C744" s="8"/>
      <c r="D744" s="280"/>
      <c r="E744" s="534" t="s">
        <v>234</v>
      </c>
      <c r="F744" s="4"/>
      <c r="G744" s="4"/>
      <c r="H744" s="4"/>
      <c r="I744" s="4"/>
      <c r="J744" s="8" t="s">
        <v>243</v>
      </c>
      <c r="K744" s="4"/>
      <c r="L744" s="282"/>
      <c r="M744" s="4"/>
      <c r="N744"/>
      <c r="O744"/>
      <c r="P744"/>
      <c r="Q744"/>
      <c r="R744" s="275"/>
      <c r="S744" s="275"/>
    </row>
    <row r="745" spans="2:19" s="276" customFormat="1" x14ac:dyDescent="0.35">
      <c r="B745" s="8" t="s">
        <v>237</v>
      </c>
      <c r="C745" s="8"/>
      <c r="D745" s="280"/>
      <c r="E745" s="534" t="s">
        <v>235</v>
      </c>
      <c r="F745" s="4"/>
      <c r="G745" s="4"/>
      <c r="H745" s="4"/>
      <c r="I745" s="4"/>
      <c r="J745" s="8" t="s">
        <v>233</v>
      </c>
      <c r="K745" s="4"/>
      <c r="L745" s="281"/>
      <c r="M745" s="4"/>
      <c r="N745" s="299"/>
      <c r="O745" s="275"/>
      <c r="P745" s="299"/>
      <c r="Q745" s="275"/>
      <c r="R745" s="275"/>
      <c r="S745" s="275"/>
    </row>
    <row r="746" spans="2:19" s="276" customFormat="1" x14ac:dyDescent="0.35">
      <c r="B746" s="275"/>
      <c r="C746" s="275"/>
      <c r="D746" s="275"/>
      <c r="E746" s="275"/>
      <c r="F746" s="275"/>
      <c r="G746" s="275"/>
      <c r="H746" s="275"/>
      <c r="I746" s="275"/>
      <c r="J746" s="8" t="s">
        <v>183</v>
      </c>
      <c r="K746" s="4"/>
      <c r="L746" s="1066"/>
      <c r="M746" s="1067"/>
      <c r="N746" s="1067"/>
      <c r="O746" s="1067"/>
      <c r="P746" s="1068"/>
      <c r="Q746" s="275"/>
      <c r="R746" s="275"/>
      <c r="S746" s="275"/>
    </row>
    <row r="747" spans="2:19" s="276" customFormat="1" x14ac:dyDescent="0.35">
      <c r="B747" s="520" t="s">
        <v>460</v>
      </c>
      <c r="C747" s="520"/>
      <c r="G747" s="4"/>
      <c r="H747" s="4"/>
      <c r="I747" s="4"/>
      <c r="J747" s="4"/>
      <c r="K747" s="4"/>
      <c r="L747" s="4"/>
      <c r="M747" s="4"/>
      <c r="N747" s="4"/>
      <c r="O747" s="275"/>
      <c r="P747" s="275"/>
      <c r="Q747" s="275"/>
      <c r="R747" s="275"/>
      <c r="S747" s="275"/>
    </row>
    <row r="748" spans="2:19" s="276" customFormat="1" x14ac:dyDescent="0.35">
      <c r="B748" s="535" t="s">
        <v>990</v>
      </c>
      <c r="C748" s="535"/>
      <c r="D748" s="4"/>
      <c r="E748" s="4"/>
      <c r="F748" s="4"/>
      <c r="G748" s="4"/>
      <c r="H748" s="4"/>
      <c r="I748" s="4"/>
      <c r="J748" s="275"/>
      <c r="K748" s="4"/>
      <c r="L748" s="4"/>
      <c r="M748" s="4"/>
      <c r="N748" s="4"/>
      <c r="O748" s="275"/>
      <c r="P748" s="275"/>
      <c r="Q748" s="275"/>
      <c r="R748" s="275"/>
      <c r="S748" s="275"/>
    </row>
    <row r="749" spans="2:19" s="276" customFormat="1" x14ac:dyDescent="0.35">
      <c r="B749" s="535"/>
      <c r="C749" s="535"/>
      <c r="D749" s="4"/>
      <c r="E749" s="4"/>
      <c r="F749" s="4"/>
      <c r="G749" s="4"/>
      <c r="H749" s="4"/>
      <c r="I749" s="4"/>
      <c r="J749" s="275"/>
      <c r="K749" s="4"/>
      <c r="L749" s="4"/>
      <c r="M749" s="4"/>
      <c r="N749" s="4"/>
      <c r="O749" s="275"/>
      <c r="P749" s="275"/>
      <c r="Q749" s="275"/>
      <c r="R749" s="275"/>
      <c r="S749" s="275"/>
    </row>
    <row r="750" spans="2:19" s="276" customFormat="1" x14ac:dyDescent="0.35">
      <c r="B750" s="285" t="s">
        <v>464</v>
      </c>
      <c r="C750" s="285"/>
      <c r="D750" s="4"/>
      <c r="E750" s="4"/>
      <c r="F750" s="4"/>
      <c r="G750" s="536" t="s">
        <v>439</v>
      </c>
      <c r="H750" s="4"/>
      <c r="I750" s="4"/>
      <c r="J750" s="4"/>
      <c r="K750" s="4"/>
      <c r="L750" s="275"/>
      <c r="M750" s="275"/>
      <c r="N750" s="537" t="s">
        <v>438</v>
      </c>
      <c r="O750" s="275"/>
      <c r="P750" s="275"/>
      <c r="Q750" s="275"/>
      <c r="R750" s="275"/>
      <c r="S750" s="286"/>
    </row>
    <row r="751" spans="2:19" s="276" customFormat="1" x14ac:dyDescent="0.35">
      <c r="B751" s="292"/>
      <c r="C751" s="538"/>
      <c r="D751" s="300" t="s">
        <v>459</v>
      </c>
      <c r="E751" s="275"/>
      <c r="F751" s="4"/>
      <c r="G751" s="1055"/>
      <c r="H751" s="1056"/>
      <c r="I751" s="1056"/>
      <c r="J751" s="1056"/>
      <c r="K751" s="1056"/>
      <c r="L751" s="1057"/>
      <c r="M751" s="275"/>
      <c r="N751" s="1055"/>
      <c r="O751" s="1056"/>
      <c r="P751" s="1056"/>
      <c r="Q751" s="1056"/>
      <c r="R751" s="1057"/>
      <c r="S751" s="286"/>
    </row>
    <row r="752" spans="2:19" s="276" customFormat="1" x14ac:dyDescent="0.35">
      <c r="B752" s="292"/>
      <c r="C752" s="538"/>
      <c r="D752" s="300" t="s">
        <v>458</v>
      </c>
      <c r="E752" s="275"/>
      <c r="F752" s="4"/>
      <c r="G752" s="1055"/>
      <c r="H752" s="1056"/>
      <c r="I752" s="1056"/>
      <c r="J752" s="1056"/>
      <c r="K752" s="1056"/>
      <c r="L752" s="1057"/>
      <c r="M752" s="275"/>
      <c r="N752" s="1055"/>
      <c r="O752" s="1056"/>
      <c r="P752" s="1056"/>
      <c r="Q752" s="1056"/>
      <c r="R752" s="1057"/>
      <c r="S752" s="286"/>
    </row>
    <row r="753" spans="2:19" s="276" customFormat="1" x14ac:dyDescent="0.35">
      <c r="B753" s="292"/>
      <c r="C753" s="538"/>
      <c r="D753" s="300" t="s">
        <v>457</v>
      </c>
      <c r="E753" s="275"/>
      <c r="F753" s="4"/>
      <c r="G753" s="1055"/>
      <c r="H753" s="1056"/>
      <c r="I753" s="1056"/>
      <c r="J753" s="1056"/>
      <c r="K753" s="1056"/>
      <c r="L753" s="1057"/>
      <c r="M753" s="275"/>
      <c r="N753" s="1055"/>
      <c r="O753" s="1056"/>
      <c r="P753" s="1056"/>
      <c r="Q753" s="1056"/>
      <c r="R753" s="1057"/>
      <c r="S753" s="286"/>
    </row>
    <row r="754" spans="2:19" s="276" customFormat="1" x14ac:dyDescent="0.35">
      <c r="B754" s="292"/>
      <c r="C754" s="538"/>
      <c r="D754" s="300" t="s">
        <v>456</v>
      </c>
      <c r="E754" s="275"/>
      <c r="F754" s="4"/>
      <c r="G754" s="1055"/>
      <c r="H754" s="1056"/>
      <c r="I754" s="1056"/>
      <c r="J754" s="1056"/>
      <c r="K754" s="1056"/>
      <c r="L754" s="1057"/>
      <c r="M754" s="275"/>
      <c r="N754" s="1055"/>
      <c r="O754" s="1056"/>
      <c r="P754" s="1056"/>
      <c r="Q754" s="1056"/>
      <c r="R754" s="1057"/>
      <c r="S754" s="286"/>
    </row>
    <row r="755" spans="2:19" s="276" customFormat="1" x14ac:dyDescent="0.35">
      <c r="B755" s="292"/>
      <c r="C755" s="538"/>
      <c r="D755" s="300" t="s">
        <v>455</v>
      </c>
      <c r="E755" s="275"/>
      <c r="F755" s="4"/>
      <c r="G755" s="1055"/>
      <c r="H755" s="1056"/>
      <c r="I755" s="1056"/>
      <c r="J755" s="1056"/>
      <c r="K755" s="1056"/>
      <c r="L755" s="1057"/>
      <c r="M755" s="275"/>
      <c r="N755" s="1055"/>
      <c r="O755" s="1056"/>
      <c r="P755" s="1056"/>
      <c r="Q755" s="1056"/>
      <c r="R755" s="1057"/>
      <c r="S755" s="286"/>
    </row>
    <row r="756" spans="2:19" s="276" customFormat="1" x14ac:dyDescent="0.35">
      <c r="B756" s="292"/>
      <c r="C756" s="538"/>
      <c r="D756" s="300" t="s">
        <v>454</v>
      </c>
      <c r="E756" s="275"/>
      <c r="F756" s="4"/>
      <c r="G756" s="1055"/>
      <c r="H756" s="1056"/>
      <c r="I756" s="1056"/>
      <c r="J756" s="1056"/>
      <c r="K756" s="1056"/>
      <c r="L756" s="1057"/>
      <c r="M756" s="275"/>
      <c r="N756" s="1055"/>
      <c r="O756" s="1056"/>
      <c r="P756" s="1056"/>
      <c r="Q756" s="1056"/>
      <c r="R756" s="1057"/>
      <c r="S756" s="286"/>
    </row>
    <row r="757" spans="2:19" s="276" customFormat="1" x14ac:dyDescent="0.35">
      <c r="B757" s="292"/>
      <c r="C757" s="538"/>
      <c r="D757" s="300" t="s">
        <v>453</v>
      </c>
      <c r="E757" s="275"/>
      <c r="F757" s="4"/>
      <c r="G757" s="1055"/>
      <c r="H757" s="1056"/>
      <c r="I757" s="1056"/>
      <c r="J757" s="1056"/>
      <c r="K757" s="1056"/>
      <c r="L757" s="1057"/>
      <c r="M757" s="275"/>
      <c r="N757" s="1055"/>
      <c r="O757" s="1056"/>
      <c r="P757" s="1056"/>
      <c r="Q757" s="1056"/>
      <c r="R757" s="1057"/>
      <c r="S757" s="286"/>
    </row>
    <row r="758" spans="2:19" s="276" customFormat="1" x14ac:dyDescent="0.35">
      <c r="B758" s="292"/>
      <c r="C758" s="538"/>
      <c r="D758" s="300" t="s">
        <v>452</v>
      </c>
      <c r="E758" s="275"/>
      <c r="F758" s="4"/>
      <c r="G758" s="1055"/>
      <c r="H758" s="1056"/>
      <c r="I758" s="1056"/>
      <c r="J758" s="1056"/>
      <c r="K758" s="1056"/>
      <c r="L758" s="1057"/>
      <c r="M758" s="275"/>
      <c r="N758" s="1055"/>
      <c r="O758" s="1056"/>
      <c r="P758" s="1056"/>
      <c r="Q758" s="1056"/>
      <c r="R758" s="1057"/>
      <c r="S758" s="286"/>
    </row>
    <row r="759" spans="2:19" s="276" customFormat="1" x14ac:dyDescent="0.35">
      <c r="B759" s="292"/>
      <c r="C759" s="538"/>
      <c r="D759" s="300" t="s">
        <v>451</v>
      </c>
      <c r="E759" s="275"/>
      <c r="F759" s="4"/>
      <c r="G759" s="1055"/>
      <c r="H759" s="1056"/>
      <c r="I759" s="1056"/>
      <c r="J759" s="1056"/>
      <c r="K759" s="1056"/>
      <c r="L759" s="1057"/>
      <c r="M759" s="275"/>
      <c r="N759" s="1055"/>
      <c r="O759" s="1056"/>
      <c r="P759" s="1056"/>
      <c r="Q759" s="1056"/>
      <c r="R759" s="1057"/>
      <c r="S759" s="286"/>
    </row>
    <row r="760" spans="2:19" s="276" customFormat="1" x14ac:dyDescent="0.35">
      <c r="B760" s="292"/>
      <c r="C760" s="538"/>
      <c r="D760" s="300" t="s">
        <v>450</v>
      </c>
      <c r="E760" s="275"/>
      <c r="F760" s="4"/>
      <c r="G760" s="1055"/>
      <c r="H760" s="1056"/>
      <c r="I760" s="1056"/>
      <c r="J760" s="1056"/>
      <c r="K760" s="1056"/>
      <c r="L760" s="1057"/>
      <c r="M760" s="275"/>
      <c r="N760" s="1055"/>
      <c r="O760" s="1056"/>
      <c r="P760" s="1056"/>
      <c r="Q760" s="1056"/>
      <c r="R760" s="1057"/>
      <c r="S760" s="286"/>
    </row>
    <row r="761" spans="2:19" s="276" customFormat="1" x14ac:dyDescent="0.35">
      <c r="B761" s="292"/>
      <c r="C761" s="538"/>
      <c r="D761" s="300" t="s">
        <v>449</v>
      </c>
      <c r="E761" s="275"/>
      <c r="F761" s="4"/>
      <c r="G761" s="1055"/>
      <c r="H761" s="1056"/>
      <c r="I761" s="1056"/>
      <c r="J761" s="1056"/>
      <c r="K761" s="1056"/>
      <c r="L761" s="1057"/>
      <c r="M761" s="275"/>
      <c r="N761" s="1055"/>
      <c r="O761" s="1056"/>
      <c r="P761" s="1056"/>
      <c r="Q761" s="1056"/>
      <c r="R761" s="1057"/>
      <c r="S761" s="286"/>
    </row>
    <row r="762" spans="2:19" s="276" customFormat="1" x14ac:dyDescent="0.35">
      <c r="B762" s="292"/>
      <c r="C762" s="538"/>
      <c r="D762" s="300" t="s">
        <v>448</v>
      </c>
      <c r="E762" s="275"/>
      <c r="F762" s="4"/>
      <c r="G762" s="1055"/>
      <c r="H762" s="1056"/>
      <c r="I762" s="1056"/>
      <c r="J762" s="1056"/>
      <c r="K762" s="1056"/>
      <c r="L762" s="1057"/>
      <c r="M762" s="275"/>
      <c r="N762" s="1055"/>
      <c r="O762" s="1056"/>
      <c r="P762" s="1056"/>
      <c r="Q762" s="1056"/>
      <c r="R762" s="1057"/>
      <c r="S762" s="286"/>
    </row>
    <row r="763" spans="2:19" s="276" customFormat="1" x14ac:dyDescent="0.35">
      <c r="B763" s="292"/>
      <c r="C763" s="538"/>
      <c r="D763" s="300" t="s">
        <v>447</v>
      </c>
      <c r="E763" s="275"/>
      <c r="F763" s="4"/>
      <c r="G763" s="1055"/>
      <c r="H763" s="1056"/>
      <c r="I763" s="1056"/>
      <c r="J763" s="1056"/>
      <c r="K763" s="1056"/>
      <c r="L763" s="1057"/>
      <c r="M763" s="275"/>
      <c r="N763" s="1055"/>
      <c r="O763" s="1056"/>
      <c r="P763" s="1056"/>
      <c r="Q763" s="1056"/>
      <c r="R763" s="1057"/>
      <c r="S763" s="286"/>
    </row>
    <row r="764" spans="2:19" s="276" customFormat="1" ht="15" customHeight="1" x14ac:dyDescent="0.35">
      <c r="B764" s="292"/>
      <c r="C764" s="538"/>
      <c r="D764" s="300" t="s">
        <v>446</v>
      </c>
      <c r="E764" s="275"/>
      <c r="F764" s="4"/>
      <c r="G764" s="1055"/>
      <c r="H764" s="1056"/>
      <c r="I764" s="1056"/>
      <c r="J764" s="1056"/>
      <c r="K764" s="1056"/>
      <c r="L764" s="1057"/>
      <c r="M764" s="275"/>
      <c r="N764" s="1055"/>
      <c r="O764" s="1056"/>
      <c r="P764" s="1056"/>
      <c r="Q764" s="1056"/>
      <c r="R764" s="1057"/>
      <c r="S764" s="275"/>
    </row>
    <row r="765" spans="2:19" s="276" customFormat="1" ht="15" customHeight="1" x14ac:dyDescent="0.35">
      <c r="B765" s="4"/>
      <c r="C765" s="4"/>
      <c r="D765" s="4"/>
      <c r="E765" s="4"/>
      <c r="F765" s="4"/>
      <c r="G765" s="4"/>
      <c r="H765" s="4"/>
      <c r="I765" s="4"/>
      <c r="J765" s="4"/>
      <c r="K765" s="4"/>
      <c r="L765" s="4"/>
      <c r="M765" s="4"/>
      <c r="N765" s="4"/>
      <c r="O765" s="275"/>
      <c r="P765" s="275"/>
      <c r="Q765" s="275"/>
      <c r="R765" s="275"/>
      <c r="S765" s="284"/>
    </row>
    <row r="766" spans="2:19" s="276" customFormat="1" ht="15" customHeight="1" x14ac:dyDescent="0.35">
      <c r="B766" s="1063" t="s">
        <v>726</v>
      </c>
      <c r="C766" s="1063"/>
      <c r="D766" s="1063"/>
      <c r="E766" s="1063"/>
      <c r="F766" s="1063"/>
      <c r="G766" s="1063"/>
      <c r="H766" s="1063"/>
      <c r="I766" s="1063"/>
      <c r="J766" s="1063"/>
      <c r="K766" s="1063"/>
      <c r="L766" s="1063"/>
      <c r="M766" s="1063"/>
      <c r="N766" s="1063"/>
      <c r="O766" s="1063"/>
      <c r="P766" s="1063"/>
      <c r="Q766" s="1063"/>
      <c r="R766" s="1063"/>
      <c r="S766" s="284"/>
    </row>
    <row r="767" spans="2:19" s="276" customFormat="1" ht="80.150000000000006" customHeight="1" x14ac:dyDescent="0.35">
      <c r="B767" s="1059"/>
      <c r="C767" s="1060"/>
      <c r="D767" s="1060"/>
      <c r="E767" s="1060"/>
      <c r="F767" s="1060"/>
      <c r="G767" s="1060"/>
      <c r="H767" s="1060"/>
      <c r="I767" s="1060"/>
      <c r="J767" s="1060"/>
      <c r="K767" s="1060"/>
      <c r="L767" s="1060"/>
      <c r="M767" s="1060"/>
      <c r="N767" s="1060"/>
      <c r="O767" s="1060"/>
      <c r="P767" s="1060"/>
      <c r="Q767" s="1060"/>
      <c r="R767" s="1061"/>
      <c r="S767" s="275"/>
    </row>
    <row r="768" spans="2:19" s="276" customFormat="1" x14ac:dyDescent="0.35">
      <c r="B768" s="536" t="s">
        <v>257</v>
      </c>
      <c r="C768" s="536"/>
      <c r="D768" s="536"/>
      <c r="E768" s="302">
        <f>1500-LEN(B767)</f>
        <v>1500</v>
      </c>
      <c r="F768" s="4"/>
      <c r="G768" s="4"/>
      <c r="H768" s="4"/>
      <c r="I768" s="4"/>
      <c r="J768" s="4"/>
      <c r="K768" s="4"/>
      <c r="L768" s="4"/>
      <c r="M768" s="4"/>
      <c r="N768" s="4"/>
      <c r="O768" s="275"/>
      <c r="P768" s="275"/>
      <c r="Q768" s="275"/>
      <c r="R768" s="275"/>
      <c r="S768" s="275"/>
    </row>
    <row r="769" spans="2:19" s="276" customFormat="1" x14ac:dyDescent="0.35">
      <c r="B769" s="536"/>
      <c r="C769" s="536"/>
      <c r="D769" s="536"/>
      <c r="E769" s="536"/>
      <c r="F769" s="4"/>
      <c r="G769" s="4"/>
      <c r="H769" s="4"/>
      <c r="I769" s="4"/>
      <c r="J769" s="4"/>
      <c r="K769" s="4"/>
      <c r="L769" s="4"/>
      <c r="M769" s="4"/>
      <c r="N769" s="4"/>
      <c r="O769" s="275"/>
      <c r="P769" s="275"/>
      <c r="Q769" s="275"/>
      <c r="R769" s="275"/>
      <c r="S769" s="275"/>
    </row>
    <row r="770" spans="2:19" s="276" customFormat="1" x14ac:dyDescent="0.35">
      <c r="B770" s="520" t="s">
        <v>445</v>
      </c>
      <c r="C770" s="520"/>
      <c r="D770" s="4"/>
      <c r="E770" s="4"/>
      <c r="F770" s="4"/>
      <c r="G770" s="4"/>
      <c r="H770" s="4"/>
      <c r="I770" s="4"/>
      <c r="J770" s="4"/>
      <c r="K770" s="4"/>
      <c r="L770" s="4"/>
      <c r="M770" s="4"/>
      <c r="N770" s="4"/>
      <c r="O770" s="275"/>
      <c r="P770" s="275"/>
      <c r="Q770" s="275"/>
      <c r="R770" s="275"/>
      <c r="S770" s="275"/>
    </row>
    <row r="771" spans="2:19" s="276" customFormat="1" x14ac:dyDescent="0.35">
      <c r="B771" s="536" t="s">
        <v>444</v>
      </c>
      <c r="C771" s="536"/>
      <c r="D771" s="275"/>
      <c r="E771" s="4"/>
      <c r="F771" s="4"/>
      <c r="G771" s="4"/>
      <c r="H771" s="4"/>
      <c r="I771" s="4"/>
      <c r="J771" s="4"/>
      <c r="K771" s="4"/>
      <c r="L771" s="4"/>
      <c r="M771" s="4"/>
      <c r="N771" s="4"/>
      <c r="O771" s="275"/>
      <c r="P771" s="275"/>
      <c r="Q771" s="275"/>
      <c r="R771" s="275"/>
      <c r="S771" s="275"/>
    </row>
    <row r="772" spans="2:19" s="276" customFormat="1" x14ac:dyDescent="0.35">
      <c r="B772" s="275"/>
      <c r="C772" s="275"/>
      <c r="D772" s="275"/>
      <c r="E772" s="4"/>
      <c r="F772" s="4"/>
      <c r="G772" s="4"/>
      <c r="H772" s="4"/>
      <c r="I772" s="4"/>
      <c r="J772" s="4"/>
      <c r="K772" s="4"/>
      <c r="L772" s="4"/>
      <c r="M772" s="4"/>
      <c r="N772" s="4"/>
      <c r="O772" s="275"/>
      <c r="P772" s="275"/>
      <c r="Q772" s="275"/>
      <c r="R772" s="275"/>
      <c r="S772" s="275"/>
    </row>
    <row r="773" spans="2:19" s="276" customFormat="1" x14ac:dyDescent="0.35">
      <c r="B773" s="304"/>
      <c r="C773" s="8"/>
      <c r="D773" s="300" t="s">
        <v>732</v>
      </c>
      <c r="E773" s="275"/>
      <c r="F773" s="4"/>
      <c r="G773" s="4"/>
      <c r="H773" s="4"/>
      <c r="I773" s="4"/>
      <c r="J773" s="1064"/>
      <c r="K773" s="1064"/>
      <c r="L773" s="1064"/>
      <c r="M773" s="1064"/>
      <c r="N773" s="1064"/>
      <c r="O773" s="1064"/>
      <c r="P773" s="1064"/>
      <c r="Q773" s="1064"/>
      <c r="R773" s="1064"/>
      <c r="S773" s="275"/>
    </row>
    <row r="774" spans="2:19" s="276" customFormat="1" x14ac:dyDescent="0.35">
      <c r="B774" s="505"/>
      <c r="C774" s="8"/>
      <c r="D774" s="300" t="s">
        <v>725</v>
      </c>
      <c r="E774" s="275"/>
      <c r="F774" s="4"/>
      <c r="G774" s="4"/>
      <c r="H774" s="4"/>
      <c r="I774" s="4"/>
      <c r="J774" s="1065"/>
      <c r="K774" s="1065"/>
      <c r="L774" s="1065"/>
      <c r="M774" s="1065"/>
      <c r="N774" s="1065"/>
      <c r="O774" s="1065"/>
      <c r="P774" s="1065"/>
      <c r="Q774" s="1065"/>
      <c r="R774" s="1065"/>
      <c r="S774" s="275"/>
    </row>
    <row r="775" spans="2:19" s="276" customFormat="1" x14ac:dyDescent="0.35">
      <c r="B775" s="304"/>
      <c r="C775" s="8"/>
      <c r="D775" s="300" t="s">
        <v>443</v>
      </c>
      <c r="E775" s="275"/>
      <c r="F775" s="4"/>
      <c r="G775" s="4"/>
      <c r="H775" s="4"/>
      <c r="I775" s="4"/>
      <c r="J775" s="1065"/>
      <c r="K775" s="1065"/>
      <c r="L775" s="1065"/>
      <c r="M775" s="1065"/>
      <c r="N775" s="1065"/>
      <c r="O775" s="1065"/>
      <c r="P775" s="1065"/>
      <c r="Q775" s="1065"/>
      <c r="R775" s="1065"/>
      <c r="S775" s="275"/>
    </row>
    <row r="776" spans="2:19" s="276" customFormat="1" x14ac:dyDescent="0.35">
      <c r="B776" s="304"/>
      <c r="C776" s="8"/>
      <c r="D776" s="300" t="s">
        <v>442</v>
      </c>
      <c r="E776" s="275"/>
      <c r="F776" s="4"/>
      <c r="G776" s="4"/>
      <c r="H776" s="4"/>
      <c r="I776" s="4"/>
      <c r="J776" s="1065"/>
      <c r="K776" s="1065"/>
      <c r="L776" s="1065"/>
      <c r="M776" s="1065"/>
      <c r="N776" s="1065"/>
      <c r="O776" s="1065"/>
      <c r="P776" s="1065"/>
      <c r="Q776" s="1065"/>
      <c r="R776" s="1065"/>
      <c r="S776" s="275"/>
    </row>
    <row r="777" spans="2:19" s="276" customFormat="1" x14ac:dyDescent="0.35">
      <c r="B777" s="304"/>
      <c r="C777" s="8"/>
      <c r="D777" s="300" t="s">
        <v>441</v>
      </c>
      <c r="E777" s="275"/>
      <c r="F777" s="4"/>
      <c r="G777" s="4"/>
      <c r="H777" s="4"/>
      <c r="I777" s="4"/>
      <c r="J777" s="535"/>
      <c r="K777" s="4"/>
      <c r="L777" s="4"/>
      <c r="M777" s="4"/>
      <c r="N777" s="4"/>
      <c r="O777" s="275"/>
      <c r="P777" s="275"/>
      <c r="Q777" s="275"/>
      <c r="R777" s="275"/>
      <c r="S777" s="275"/>
    </row>
    <row r="778" spans="2:19" s="276" customFormat="1" x14ac:dyDescent="0.35">
      <c r="B778" s="275"/>
      <c r="C778" s="275"/>
      <c r="D778" s="4"/>
      <c r="E778" s="4"/>
      <c r="F778" s="4"/>
      <c r="G778" s="4"/>
      <c r="H778" s="4"/>
      <c r="I778" s="4"/>
      <c r="J778" s="4"/>
      <c r="K778" s="4"/>
      <c r="L778" s="4"/>
      <c r="M778" s="4"/>
      <c r="N778" s="4"/>
      <c r="O778" s="275"/>
      <c r="P778" s="275"/>
      <c r="Q778" s="275"/>
      <c r="R778" s="275"/>
      <c r="S778" s="275"/>
    </row>
    <row r="779" spans="2:19" s="276" customFormat="1" x14ac:dyDescent="0.35">
      <c r="B779" s="536" t="s">
        <v>440</v>
      </c>
      <c r="C779" s="536"/>
      <c r="D779" s="275"/>
      <c r="E779" s="4"/>
      <c r="F779" s="4"/>
      <c r="G779" s="4"/>
      <c r="H779" s="4"/>
      <c r="I779" s="4"/>
      <c r="J779" s="537" t="s">
        <v>727</v>
      </c>
      <c r="K779" s="275"/>
      <c r="L779" s="536"/>
      <c r="M779" s="536"/>
      <c r="N779" s="536"/>
      <c r="O779" s="275"/>
      <c r="P779" s="536" t="s">
        <v>728</v>
      </c>
      <c r="Q779" s="4"/>
      <c r="R779" s="275"/>
      <c r="S779" s="286"/>
    </row>
    <row r="780" spans="2:19" s="276" customFormat="1" x14ac:dyDescent="0.35">
      <c r="B780" s="275"/>
      <c r="C780" s="275"/>
      <c r="D780" s="4"/>
      <c r="E780" s="4"/>
      <c r="F780" s="4"/>
      <c r="G780" s="4"/>
      <c r="H780" s="4"/>
      <c r="I780" s="4"/>
      <c r="J780" s="275"/>
      <c r="K780" s="275"/>
      <c r="L780" s="539"/>
      <c r="M780" s="539"/>
      <c r="N780" s="539"/>
      <c r="O780" s="275"/>
      <c r="P780" s="4"/>
      <c r="Q780" s="4"/>
      <c r="R780" s="275"/>
      <c r="S780" s="286"/>
    </row>
    <row r="781" spans="2:19" s="276" customFormat="1" x14ac:dyDescent="0.35">
      <c r="B781" s="278"/>
      <c r="C781" s="8"/>
      <c r="D781" s="300" t="s">
        <v>437</v>
      </c>
      <c r="E781" s="275"/>
      <c r="F781" s="4"/>
      <c r="G781" s="4"/>
      <c r="H781" s="4"/>
      <c r="I781" s="4"/>
      <c r="J781" s="1055"/>
      <c r="K781" s="1056"/>
      <c r="L781" s="1056"/>
      <c r="M781" s="1056"/>
      <c r="N781" s="1057"/>
      <c r="O781" s="275"/>
      <c r="P781" s="1055"/>
      <c r="Q781" s="1056"/>
      <c r="R781" s="1057"/>
      <c r="S781" s="286"/>
    </row>
    <row r="782" spans="2:19" s="276" customFormat="1" x14ac:dyDescent="0.35">
      <c r="B782" s="278"/>
      <c r="C782" s="8"/>
      <c r="D782" s="300" t="s">
        <v>436</v>
      </c>
      <c r="E782" s="275"/>
      <c r="F782" s="4"/>
      <c r="G782" s="4"/>
      <c r="H782" s="4"/>
      <c r="I782" s="4"/>
      <c r="J782" s="1055"/>
      <c r="K782" s="1056"/>
      <c r="L782" s="1056"/>
      <c r="M782" s="1056"/>
      <c r="N782" s="1057"/>
      <c r="O782" s="275"/>
      <c r="P782" s="1055"/>
      <c r="Q782" s="1056"/>
      <c r="R782" s="1057"/>
      <c r="S782" s="286"/>
    </row>
    <row r="783" spans="2:19" s="276" customFormat="1" x14ac:dyDescent="0.35">
      <c r="B783" s="278"/>
      <c r="C783" s="8"/>
      <c r="D783" s="300" t="s">
        <v>435</v>
      </c>
      <c r="E783" s="275"/>
      <c r="F783" s="4"/>
      <c r="G783" s="4"/>
      <c r="H783" s="4"/>
      <c r="I783" s="4"/>
      <c r="J783" s="1055"/>
      <c r="K783" s="1056"/>
      <c r="L783" s="1056"/>
      <c r="M783" s="1056"/>
      <c r="N783" s="1057"/>
      <c r="O783" s="275"/>
      <c r="P783" s="1055"/>
      <c r="Q783" s="1056"/>
      <c r="R783" s="1057"/>
      <c r="S783" s="286"/>
    </row>
    <row r="784" spans="2:19" s="276" customFormat="1" x14ac:dyDescent="0.35">
      <c r="B784" s="278"/>
      <c r="C784" s="8"/>
      <c r="D784" s="300" t="s">
        <v>434</v>
      </c>
      <c r="E784" s="275"/>
      <c r="F784" s="4"/>
      <c r="G784" s="4"/>
      <c r="H784" s="4"/>
      <c r="I784" s="4"/>
      <c r="J784" s="1055"/>
      <c r="K784" s="1056"/>
      <c r="L784" s="1056"/>
      <c r="M784" s="1056"/>
      <c r="N784" s="1057"/>
      <c r="O784" s="275"/>
      <c r="P784" s="1055"/>
      <c r="Q784" s="1056"/>
      <c r="R784" s="1057"/>
      <c r="S784" s="286"/>
    </row>
    <row r="785" spans="2:19" s="276" customFormat="1" x14ac:dyDescent="0.35">
      <c r="B785" s="278"/>
      <c r="C785" s="8"/>
      <c r="D785" s="300" t="s">
        <v>433</v>
      </c>
      <c r="E785" s="275"/>
      <c r="F785" s="4"/>
      <c r="G785" s="4"/>
      <c r="H785" s="4"/>
      <c r="I785" s="4"/>
      <c r="J785" s="1055"/>
      <c r="K785" s="1056"/>
      <c r="L785" s="1056"/>
      <c r="M785" s="1056"/>
      <c r="N785" s="1057"/>
      <c r="O785" s="275"/>
      <c r="P785" s="1055"/>
      <c r="Q785" s="1056"/>
      <c r="R785" s="1057"/>
      <c r="S785" s="286"/>
    </row>
    <row r="786" spans="2:19" s="276" customFormat="1" x14ac:dyDescent="0.35">
      <c r="B786" s="278"/>
      <c r="C786" s="8"/>
      <c r="D786" s="300" t="s">
        <v>432</v>
      </c>
      <c r="E786" s="275"/>
      <c r="F786" s="4"/>
      <c r="G786" s="4"/>
      <c r="H786" s="4"/>
      <c r="I786" s="4"/>
      <c r="J786" s="1055"/>
      <c r="K786" s="1056"/>
      <c r="L786" s="1056"/>
      <c r="M786" s="1056"/>
      <c r="N786" s="1057"/>
      <c r="O786" s="275"/>
      <c r="P786" s="1055"/>
      <c r="Q786" s="1056"/>
      <c r="R786" s="1057"/>
      <c r="S786" s="286"/>
    </row>
    <row r="787" spans="2:19" s="276" customFormat="1" x14ac:dyDescent="0.35">
      <c r="B787" s="278"/>
      <c r="C787" s="8"/>
      <c r="D787" s="300" t="s">
        <v>431</v>
      </c>
      <c r="E787" s="275"/>
      <c r="F787" s="4"/>
      <c r="G787" s="4"/>
      <c r="H787" s="4"/>
      <c r="I787" s="4"/>
      <c r="J787" s="1055"/>
      <c r="K787" s="1056"/>
      <c r="L787" s="1056"/>
      <c r="M787" s="1056"/>
      <c r="N787" s="1057"/>
      <c r="O787" s="275"/>
      <c r="P787" s="1055"/>
      <c r="Q787" s="1056"/>
      <c r="R787" s="1057"/>
      <c r="S787" s="275"/>
    </row>
    <row r="788" spans="2:19" s="276" customFormat="1" ht="15" customHeight="1" x14ac:dyDescent="0.35">
      <c r="B788" s="278"/>
      <c r="C788" s="8"/>
      <c r="D788" s="300" t="s">
        <v>430</v>
      </c>
      <c r="E788" s="275"/>
      <c r="F788" s="4"/>
      <c r="G788" s="4"/>
      <c r="H788" s="4"/>
      <c r="I788" s="4"/>
      <c r="J788" s="1055"/>
      <c r="K788" s="1056"/>
      <c r="L788" s="1056"/>
      <c r="M788" s="1056"/>
      <c r="N788" s="1057"/>
      <c r="O788" s="275"/>
      <c r="P788" s="1055"/>
      <c r="Q788" s="1056"/>
      <c r="R788" s="1057"/>
      <c r="S788" s="285"/>
    </row>
    <row r="789" spans="2:19" s="276" customFormat="1" ht="15" customHeight="1" x14ac:dyDescent="0.35">
      <c r="B789" s="520"/>
      <c r="C789" s="520"/>
      <c r="D789" s="4"/>
      <c r="E789" s="4"/>
      <c r="F789" s="4"/>
      <c r="G789" s="4"/>
      <c r="H789" s="4"/>
      <c r="I789" s="4"/>
      <c r="J789" s="4"/>
      <c r="K789" s="4"/>
      <c r="L789" s="4"/>
      <c r="M789" s="4"/>
      <c r="N789" s="4"/>
      <c r="O789" s="275"/>
      <c r="P789" s="275"/>
      <c r="Q789" s="275"/>
      <c r="R789" s="275"/>
      <c r="S789" s="284"/>
    </row>
    <row r="790" spans="2:19" s="276" customFormat="1" x14ac:dyDescent="0.35">
      <c r="B790" s="520" t="s">
        <v>729</v>
      </c>
      <c r="C790" s="520"/>
      <c r="D790" s="4"/>
      <c r="E790" s="4"/>
      <c r="F790" s="4"/>
      <c r="G790" s="4"/>
      <c r="H790" s="4"/>
      <c r="I790" s="4"/>
      <c r="J790" s="4"/>
      <c r="K790" s="4"/>
      <c r="L790" s="4"/>
      <c r="M790" s="4"/>
      <c r="N790" s="4"/>
      <c r="O790" s="275"/>
      <c r="P790" s="275"/>
      <c r="Q790" s="275"/>
      <c r="R790" s="275"/>
      <c r="S790" s="279"/>
    </row>
    <row r="791" spans="2:19" s="276" customFormat="1" ht="37.5" customHeight="1" x14ac:dyDescent="0.35">
      <c r="B791" s="1058" t="s">
        <v>991</v>
      </c>
      <c r="C791" s="1058"/>
      <c r="D791" s="1058"/>
      <c r="E791" s="1058"/>
      <c r="F791" s="1058"/>
      <c r="G791" s="1058"/>
      <c r="H791" s="1058"/>
      <c r="I791" s="1058"/>
      <c r="J791" s="1058"/>
      <c r="K791" s="1058"/>
      <c r="L791" s="1058"/>
      <c r="M791" s="1058"/>
      <c r="N791" s="1058"/>
      <c r="O791" s="1058"/>
      <c r="P791" s="1058"/>
      <c r="Q791" s="1058"/>
      <c r="R791" s="1058"/>
      <c r="S791" s="279"/>
    </row>
    <row r="792" spans="2:19" s="276" customFormat="1" ht="80.150000000000006" customHeight="1" x14ac:dyDescent="0.35">
      <c r="B792" s="1059"/>
      <c r="C792" s="1060"/>
      <c r="D792" s="1060"/>
      <c r="E792" s="1060"/>
      <c r="F792" s="1060"/>
      <c r="G792" s="1060"/>
      <c r="H792" s="1060"/>
      <c r="I792" s="1060"/>
      <c r="J792" s="1060"/>
      <c r="K792" s="1060"/>
      <c r="L792" s="1060"/>
      <c r="M792" s="1060"/>
      <c r="N792" s="1060"/>
      <c r="O792" s="1060"/>
      <c r="P792" s="1060"/>
      <c r="Q792" s="1060"/>
      <c r="R792" s="1061"/>
      <c r="S792" s="275"/>
    </row>
    <row r="793" spans="2:19" s="276" customFormat="1" x14ac:dyDescent="0.35">
      <c r="B793" s="540" t="s">
        <v>257</v>
      </c>
      <c r="C793" s="540"/>
      <c r="D793" s="541"/>
      <c r="E793" s="542">
        <f>1500-LEN(B792)</f>
        <v>1500</v>
      </c>
      <c r="F793" s="541"/>
      <c r="G793" s="541"/>
      <c r="H793" s="541"/>
      <c r="I793" s="541"/>
      <c r="J793" s="541"/>
      <c r="K793" s="541"/>
      <c r="L793" s="543"/>
      <c r="M793" s="541"/>
      <c r="N793" s="544"/>
      <c r="O793" s="544"/>
      <c r="P793" s="544"/>
      <c r="Q793" s="544"/>
      <c r="R793" s="544"/>
      <c r="S793" s="279"/>
    </row>
    <row r="794" spans="2:19" s="276" customFormat="1" ht="15" customHeight="1" x14ac:dyDescent="0.35">
      <c r="B794" s="535"/>
      <c r="C794" s="535"/>
      <c r="D794" s="284"/>
      <c r="E794" s="545"/>
      <c r="F794" s="284"/>
      <c r="G794" s="284"/>
      <c r="H794" s="284"/>
      <c r="I794" s="284"/>
      <c r="J794" s="284"/>
      <c r="K794" s="284"/>
      <c r="L794" s="532"/>
      <c r="M794" s="284"/>
      <c r="N794" s="279"/>
      <c r="O794" s="279"/>
      <c r="P794" s="279"/>
      <c r="Q794" s="279"/>
      <c r="R794" s="279"/>
      <c r="S794" s="275"/>
    </row>
    <row r="795" spans="2:19" s="276" customFormat="1" x14ac:dyDescent="0.35">
      <c r="B795" s="546" t="s">
        <v>730</v>
      </c>
      <c r="C795" s="535"/>
      <c r="D795" s="284"/>
      <c r="E795" s="545"/>
      <c r="F795" s="284"/>
      <c r="G795" s="284"/>
      <c r="H795" s="284"/>
      <c r="I795" s="284"/>
      <c r="J795" s="284"/>
      <c r="K795" s="284"/>
      <c r="L795" s="532"/>
      <c r="M795" s="284"/>
      <c r="N795" s="279"/>
      <c r="O795" s="279"/>
      <c r="P795" s="279"/>
      <c r="Q795" s="279"/>
      <c r="R795" s="279"/>
      <c r="S795" s="275"/>
    </row>
    <row r="796" spans="2:19" s="276" customFormat="1" ht="24" customHeight="1" x14ac:dyDescent="0.35">
      <c r="B796" s="1058" t="s">
        <v>731</v>
      </c>
      <c r="C796" s="1058"/>
      <c r="D796" s="1058"/>
      <c r="E796" s="1058"/>
      <c r="F796" s="1058"/>
      <c r="G796" s="1058"/>
      <c r="H796" s="1058"/>
      <c r="I796" s="1058"/>
      <c r="J796" s="1058"/>
      <c r="K796" s="1058"/>
      <c r="L796" s="1058"/>
      <c r="M796" s="1058"/>
      <c r="N796" s="1058"/>
      <c r="O796" s="1058"/>
      <c r="P796" s="1058"/>
      <c r="Q796" s="1058"/>
      <c r="R796" s="1058"/>
      <c r="S796" s="275"/>
    </row>
    <row r="797" spans="2:19" s="276" customFormat="1" ht="80.150000000000006" customHeight="1" x14ac:dyDescent="0.35">
      <c r="B797" s="1059"/>
      <c r="C797" s="1060"/>
      <c r="D797" s="1060"/>
      <c r="E797" s="1060"/>
      <c r="F797" s="1060"/>
      <c r="G797" s="1060"/>
      <c r="H797" s="1060"/>
      <c r="I797" s="1060"/>
      <c r="J797" s="1060"/>
      <c r="K797" s="1060"/>
      <c r="L797" s="1060"/>
      <c r="M797" s="1060"/>
      <c r="N797" s="1060"/>
      <c r="O797" s="1060"/>
      <c r="P797" s="1060"/>
      <c r="Q797" s="1060"/>
      <c r="R797" s="1061"/>
      <c r="S797" s="275"/>
    </row>
    <row r="798" spans="2:19" s="276" customFormat="1" ht="16" thickBot="1" x14ac:dyDescent="0.4">
      <c r="B798" s="547" t="s">
        <v>257</v>
      </c>
      <c r="C798" s="547"/>
      <c r="D798" s="548"/>
      <c r="E798" s="549">
        <f>1500-LEN(B797)</f>
        <v>1500</v>
      </c>
      <c r="F798" s="548"/>
      <c r="G798" s="548"/>
      <c r="H798" s="548"/>
      <c r="I798" s="548"/>
      <c r="J798" s="548"/>
      <c r="K798" s="548"/>
      <c r="L798" s="550"/>
      <c r="M798" s="548"/>
      <c r="N798" s="551"/>
      <c r="O798" s="551"/>
      <c r="P798" s="551"/>
      <c r="Q798" s="551"/>
      <c r="R798" s="551"/>
      <c r="S798" s="275"/>
    </row>
    <row r="799" spans="2:19" s="276" customFormat="1" x14ac:dyDescent="0.35">
      <c r="B799" s="535"/>
      <c r="C799" s="535"/>
      <c r="D799" s="284"/>
      <c r="E799" s="545"/>
      <c r="F799" s="284"/>
      <c r="G799" s="284"/>
      <c r="H799" s="284"/>
      <c r="I799" s="284"/>
      <c r="J799" s="284"/>
      <c r="K799" s="284"/>
      <c r="L799" s="532"/>
      <c r="M799" s="284"/>
      <c r="N799" s="279"/>
      <c r="O799" s="279"/>
      <c r="P799" s="279"/>
      <c r="Q799" s="279"/>
      <c r="R799" s="279"/>
      <c r="S799" s="275"/>
    </row>
    <row r="800" spans="2:19" s="276" customFormat="1" ht="18" x14ac:dyDescent="0.4">
      <c r="B800" s="519" t="s">
        <v>463</v>
      </c>
      <c r="C800" s="519"/>
      <c r="D800" s="520"/>
      <c r="E800" s="520"/>
      <c r="F800" s="520"/>
      <c r="G800" s="520"/>
      <c r="H800" s="520"/>
      <c r="I800" s="520"/>
      <c r="J800" s="520"/>
      <c r="K800" s="520"/>
      <c r="L800" s="521"/>
      <c r="M800" s="520"/>
      <c r="N800" s="166"/>
      <c r="O800" s="275"/>
      <c r="P800" s="166"/>
      <c r="Q800" s="275"/>
      <c r="R800" s="275"/>
      <c r="S800" s="275"/>
    </row>
    <row r="801" spans="2:19" s="276" customFormat="1" ht="16" thickBot="1" x14ac:dyDescent="0.4">
      <c r="B801" s="522" t="s">
        <v>462</v>
      </c>
      <c r="C801" s="522"/>
      <c r="D801" s="523"/>
      <c r="E801" s="523"/>
      <c r="F801" s="523"/>
      <c r="G801" s="523"/>
      <c r="H801" s="523"/>
      <c r="I801" s="523"/>
      <c r="J801" s="523"/>
      <c r="K801" s="523"/>
      <c r="L801" s="524"/>
      <c r="M801" s="523"/>
      <c r="N801" s="525"/>
      <c r="O801" s="275"/>
      <c r="P801" s="525"/>
      <c r="Q801" s="525"/>
      <c r="R801" s="525"/>
      <c r="S801" s="279"/>
    </row>
    <row r="802" spans="2:19" s="276" customFormat="1" x14ac:dyDescent="0.35">
      <c r="B802" s="526"/>
      <c r="C802" s="526"/>
      <c r="D802" s="526"/>
      <c r="E802" s="527"/>
      <c r="F802" s="726" t="s">
        <v>886</v>
      </c>
      <c r="G802" s="282"/>
      <c r="H802" s="528"/>
      <c r="I802" s="528"/>
      <c r="J802" s="526"/>
      <c r="K802" s="526"/>
      <c r="L802" s="529" t="s">
        <v>238</v>
      </c>
      <c r="M802" s="526"/>
      <c r="N802" s="1062" t="s">
        <v>255</v>
      </c>
      <c r="O802" s="1062"/>
      <c r="P802" s="1062"/>
      <c r="Q802" s="530"/>
      <c r="R802" s="530"/>
      <c r="S802" s="275"/>
    </row>
    <row r="803" spans="2:19" s="276" customFormat="1" x14ac:dyDescent="0.35">
      <c r="B803" s="531" t="s">
        <v>468</v>
      </c>
      <c r="C803" s="532"/>
      <c r="D803" s="533">
        <f>D737+1</f>
        <v>13</v>
      </c>
      <c r="E803" s="1074"/>
      <c r="F803" s="1075"/>
      <c r="G803" s="1076"/>
      <c r="H803" s="4"/>
      <c r="I803" s="4"/>
      <c r="J803" s="8" t="s">
        <v>232</v>
      </c>
      <c r="K803" s="8"/>
      <c r="L803" s="283"/>
      <c r="M803" s="4"/>
      <c r="N803" s="1070"/>
      <c r="O803" s="1071"/>
      <c r="P803" s="1071"/>
      <c r="Q803" s="1071"/>
      <c r="R803" s="1072"/>
      <c r="S803" s="275"/>
    </row>
    <row r="804" spans="2:19" s="276" customFormat="1" x14ac:dyDescent="0.35">
      <c r="B804" s="8" t="s">
        <v>231</v>
      </c>
      <c r="C804" s="8"/>
      <c r="D804" s="1077"/>
      <c r="E804" s="1077"/>
      <c r="F804" s="1077"/>
      <c r="G804" s="1077"/>
      <c r="H804" s="4"/>
      <c r="I804" s="4"/>
      <c r="J804" s="8" t="s">
        <v>241</v>
      </c>
      <c r="K804" s="8"/>
      <c r="L804" s="283"/>
      <c r="M804" s="4"/>
      <c r="N804" s="1070"/>
      <c r="O804" s="1071"/>
      <c r="P804" s="1071"/>
      <c r="Q804" s="1071"/>
      <c r="R804" s="1072"/>
      <c r="S804" s="275"/>
    </row>
    <row r="805" spans="2:19" s="276" customFormat="1" x14ac:dyDescent="0.35">
      <c r="B805" s="8" t="s">
        <v>227</v>
      </c>
      <c r="C805" s="8"/>
      <c r="D805" s="1069"/>
      <c r="E805" s="1069"/>
      <c r="F805" s="1069"/>
      <c r="G805" s="1069"/>
      <c r="H805" s="4"/>
      <c r="I805" s="4"/>
      <c r="J805" s="8" t="s">
        <v>239</v>
      </c>
      <c r="K805" s="8"/>
      <c r="L805" s="283"/>
      <c r="M805" s="4"/>
      <c r="N805" s="1070"/>
      <c r="O805" s="1071"/>
      <c r="P805" s="1071"/>
      <c r="Q805" s="1071"/>
      <c r="R805" s="1072"/>
      <c r="S805" s="275"/>
    </row>
    <row r="806" spans="2:19" s="276" customFormat="1" x14ac:dyDescent="0.35">
      <c r="B806" s="8" t="s">
        <v>461</v>
      </c>
      <c r="C806" s="8"/>
      <c r="D806" s="1069"/>
      <c r="E806" s="1069"/>
      <c r="F806" s="1069"/>
      <c r="G806" s="1069"/>
      <c r="H806" s="4"/>
      <c r="I806" s="4"/>
      <c r="J806" s="8" t="s">
        <v>244</v>
      </c>
      <c r="K806" s="8"/>
      <c r="L806" s="283"/>
      <c r="M806" s="4"/>
      <c r="N806" s="1070"/>
      <c r="O806" s="1071"/>
      <c r="P806" s="1071"/>
      <c r="Q806" s="1071"/>
      <c r="R806" s="1072"/>
      <c r="S806" s="275"/>
    </row>
    <row r="807" spans="2:19" s="276" customFormat="1" x14ac:dyDescent="0.35">
      <c r="B807" s="8" t="s">
        <v>254</v>
      </c>
      <c r="C807" s="8"/>
      <c r="D807" s="1073"/>
      <c r="E807" s="1073"/>
      <c r="F807" s="1073"/>
      <c r="G807" s="1073"/>
      <c r="H807" s="4"/>
      <c r="I807" s="4"/>
      <c r="J807" s="8" t="s">
        <v>240</v>
      </c>
      <c r="K807" s="8"/>
      <c r="L807" s="283"/>
      <c r="M807" s="4"/>
      <c r="N807" s="1070"/>
      <c r="O807" s="1071"/>
      <c r="P807" s="1071"/>
      <c r="Q807" s="1071"/>
      <c r="R807" s="1072"/>
      <c r="S807" s="275"/>
    </row>
    <row r="808" spans="2:19" s="276" customFormat="1" x14ac:dyDescent="0.35">
      <c r="B808" s="8" t="s">
        <v>48</v>
      </c>
      <c r="C808" s="8"/>
      <c r="D808" s="1069"/>
      <c r="E808" s="1069"/>
      <c r="F808" s="1069"/>
      <c r="G808" s="1069"/>
      <c r="H808" s="4"/>
      <c r="I808" s="4"/>
      <c r="J808" s="4"/>
      <c r="K808" s="4"/>
      <c r="L808" s="8"/>
      <c r="M808" s="4"/>
      <c r="N808" s="299"/>
      <c r="O808" s="275"/>
      <c r="P808" s="299"/>
      <c r="Q808" s="275"/>
      <c r="R808" s="275"/>
      <c r="S808" s="275"/>
    </row>
    <row r="809" spans="2:19" s="276" customFormat="1" x14ac:dyDescent="0.35">
      <c r="B809" s="8" t="s">
        <v>283</v>
      </c>
      <c r="C809" s="4"/>
      <c r="D809" s="1069"/>
      <c r="E809" s="1069"/>
      <c r="F809" s="1069"/>
      <c r="G809" s="1069"/>
      <c r="H809" s="4"/>
      <c r="I809" s="4"/>
      <c r="J809" s="275"/>
      <c r="K809" s="275"/>
      <c r="L809" s="275"/>
      <c r="M809" s="275"/>
      <c r="N809" s="275"/>
      <c r="O809" s="275"/>
      <c r="P809" s="275"/>
      <c r="Q809" s="275"/>
      <c r="R809" s="275"/>
      <c r="S809" s="275"/>
    </row>
    <row r="810" spans="2:19" s="276" customFormat="1" x14ac:dyDescent="0.35">
      <c r="B810" s="8" t="s">
        <v>236</v>
      </c>
      <c r="C810" s="8"/>
      <c r="D810" s="280"/>
      <c r="E810" s="534" t="s">
        <v>234</v>
      </c>
      <c r="F810" s="4"/>
      <c r="G810" s="4"/>
      <c r="H810" s="4"/>
      <c r="I810" s="4"/>
      <c r="J810" s="8" t="s">
        <v>243</v>
      </c>
      <c r="K810" s="4"/>
      <c r="L810" s="282"/>
      <c r="M810" s="4"/>
      <c r="N810"/>
      <c r="O810"/>
      <c r="P810"/>
      <c r="Q810"/>
      <c r="R810" s="275"/>
      <c r="S810" s="275"/>
    </row>
    <row r="811" spans="2:19" s="276" customFormat="1" x14ac:dyDescent="0.35">
      <c r="B811" s="8" t="s">
        <v>237</v>
      </c>
      <c r="C811" s="8"/>
      <c r="D811" s="280"/>
      <c r="E811" s="534" t="s">
        <v>235</v>
      </c>
      <c r="F811" s="4"/>
      <c r="G811" s="4"/>
      <c r="H811" s="4"/>
      <c r="I811" s="4"/>
      <c r="J811" s="8" t="s">
        <v>233</v>
      </c>
      <c r="K811" s="4"/>
      <c r="L811" s="281"/>
      <c r="M811" s="4"/>
      <c r="N811" s="299"/>
      <c r="O811" s="275"/>
      <c r="P811" s="299"/>
      <c r="Q811" s="275"/>
      <c r="R811" s="275"/>
      <c r="S811" s="275"/>
    </row>
    <row r="812" spans="2:19" s="276" customFormat="1" x14ac:dyDescent="0.35">
      <c r="B812" s="275"/>
      <c r="C812" s="275"/>
      <c r="D812" s="275"/>
      <c r="E812" s="275"/>
      <c r="F812" s="275"/>
      <c r="G812" s="275"/>
      <c r="H812" s="275"/>
      <c r="I812" s="275"/>
      <c r="J812" s="8" t="s">
        <v>183</v>
      </c>
      <c r="K812" s="4"/>
      <c r="L812" s="1066"/>
      <c r="M812" s="1067"/>
      <c r="N812" s="1067"/>
      <c r="O812" s="1067"/>
      <c r="P812" s="1068"/>
      <c r="Q812" s="275"/>
      <c r="R812" s="275"/>
      <c r="S812" s="275"/>
    </row>
    <row r="813" spans="2:19" s="276" customFormat="1" x14ac:dyDescent="0.35">
      <c r="B813" s="520" t="s">
        <v>460</v>
      </c>
      <c r="C813" s="520"/>
      <c r="G813" s="4"/>
      <c r="H813" s="4"/>
      <c r="I813" s="4"/>
      <c r="J813" s="4"/>
      <c r="K813" s="4"/>
      <c r="L813" s="4"/>
      <c r="M813" s="4"/>
      <c r="N813" s="4"/>
      <c r="O813" s="275"/>
      <c r="P813" s="275"/>
      <c r="Q813" s="275"/>
      <c r="R813" s="275"/>
      <c r="S813" s="275"/>
    </row>
    <row r="814" spans="2:19" s="276" customFormat="1" x14ac:dyDescent="0.35">
      <c r="B814" s="535" t="s">
        <v>990</v>
      </c>
      <c r="C814" s="535"/>
      <c r="D814" s="4"/>
      <c r="E814" s="4"/>
      <c r="F814" s="4"/>
      <c r="G814" s="4"/>
      <c r="H814" s="4"/>
      <c r="I814" s="4"/>
      <c r="J814" s="275"/>
      <c r="K814" s="4"/>
      <c r="L814" s="4"/>
      <c r="M814" s="4"/>
      <c r="N814" s="4"/>
      <c r="O814" s="275"/>
      <c r="P814" s="275"/>
      <c r="Q814" s="275"/>
      <c r="R814" s="275"/>
      <c r="S814" s="275"/>
    </row>
    <row r="815" spans="2:19" s="276" customFormat="1" x14ac:dyDescent="0.35">
      <c r="B815" s="535"/>
      <c r="C815" s="535"/>
      <c r="D815" s="4"/>
      <c r="E815" s="4"/>
      <c r="F815" s="4"/>
      <c r="G815" s="4"/>
      <c r="H815" s="4"/>
      <c r="I815" s="4"/>
      <c r="J815" s="275"/>
      <c r="K815" s="4"/>
      <c r="L815" s="4"/>
      <c r="M815" s="4"/>
      <c r="N815" s="4"/>
      <c r="O815" s="275"/>
      <c r="P815" s="275"/>
      <c r="Q815" s="275"/>
      <c r="R815" s="275"/>
      <c r="S815" s="275"/>
    </row>
    <row r="816" spans="2:19" s="276" customFormat="1" x14ac:dyDescent="0.35">
      <c r="B816" s="285" t="s">
        <v>464</v>
      </c>
      <c r="C816" s="285"/>
      <c r="D816" s="4"/>
      <c r="E816" s="4"/>
      <c r="F816" s="4"/>
      <c r="G816" s="536" t="s">
        <v>439</v>
      </c>
      <c r="H816" s="4"/>
      <c r="I816" s="4"/>
      <c r="J816" s="4"/>
      <c r="K816" s="4"/>
      <c r="L816" s="275"/>
      <c r="M816" s="275"/>
      <c r="N816" s="537" t="s">
        <v>438</v>
      </c>
      <c r="O816" s="275"/>
      <c r="P816" s="275"/>
      <c r="Q816" s="275"/>
      <c r="R816" s="275"/>
      <c r="S816" s="286"/>
    </row>
    <row r="817" spans="2:19" s="276" customFormat="1" x14ac:dyDescent="0.35">
      <c r="B817" s="292"/>
      <c r="C817" s="538"/>
      <c r="D817" s="300" t="s">
        <v>459</v>
      </c>
      <c r="E817" s="275"/>
      <c r="F817" s="4"/>
      <c r="G817" s="1055"/>
      <c r="H817" s="1056"/>
      <c r="I817" s="1056"/>
      <c r="J817" s="1056"/>
      <c r="K817" s="1056"/>
      <c r="L817" s="1057"/>
      <c r="M817" s="275"/>
      <c r="N817" s="1055"/>
      <c r="O817" s="1056"/>
      <c r="P817" s="1056"/>
      <c r="Q817" s="1056"/>
      <c r="R817" s="1057"/>
      <c r="S817" s="286"/>
    </row>
    <row r="818" spans="2:19" s="276" customFormat="1" x14ac:dyDescent="0.35">
      <c r="B818" s="292"/>
      <c r="C818" s="538"/>
      <c r="D818" s="300" t="s">
        <v>458</v>
      </c>
      <c r="E818" s="275"/>
      <c r="F818" s="4"/>
      <c r="G818" s="1055"/>
      <c r="H818" s="1056"/>
      <c r="I818" s="1056"/>
      <c r="J818" s="1056"/>
      <c r="K818" s="1056"/>
      <c r="L818" s="1057"/>
      <c r="M818" s="275"/>
      <c r="N818" s="1055"/>
      <c r="O818" s="1056"/>
      <c r="P818" s="1056"/>
      <c r="Q818" s="1056"/>
      <c r="R818" s="1057"/>
      <c r="S818" s="286"/>
    </row>
    <row r="819" spans="2:19" s="276" customFormat="1" x14ac:dyDescent="0.35">
      <c r="B819" s="292"/>
      <c r="C819" s="538"/>
      <c r="D819" s="300" t="s">
        <v>457</v>
      </c>
      <c r="E819" s="275"/>
      <c r="F819" s="4"/>
      <c r="G819" s="1055"/>
      <c r="H819" s="1056"/>
      <c r="I819" s="1056"/>
      <c r="J819" s="1056"/>
      <c r="K819" s="1056"/>
      <c r="L819" s="1057"/>
      <c r="M819" s="275"/>
      <c r="N819" s="1055"/>
      <c r="O819" s="1056"/>
      <c r="P819" s="1056"/>
      <c r="Q819" s="1056"/>
      <c r="R819" s="1057"/>
      <c r="S819" s="286"/>
    </row>
    <row r="820" spans="2:19" s="276" customFormat="1" x14ac:dyDescent="0.35">
      <c r="B820" s="292"/>
      <c r="C820" s="538"/>
      <c r="D820" s="300" t="s">
        <v>456</v>
      </c>
      <c r="E820" s="275"/>
      <c r="F820" s="4"/>
      <c r="G820" s="1055"/>
      <c r="H820" s="1056"/>
      <c r="I820" s="1056"/>
      <c r="J820" s="1056"/>
      <c r="K820" s="1056"/>
      <c r="L820" s="1057"/>
      <c r="M820" s="275"/>
      <c r="N820" s="1055"/>
      <c r="O820" s="1056"/>
      <c r="P820" s="1056"/>
      <c r="Q820" s="1056"/>
      <c r="R820" s="1057"/>
      <c r="S820" s="286"/>
    </row>
    <row r="821" spans="2:19" s="276" customFormat="1" x14ac:dyDescent="0.35">
      <c r="B821" s="292"/>
      <c r="C821" s="538"/>
      <c r="D821" s="300" t="s">
        <v>455</v>
      </c>
      <c r="E821" s="275"/>
      <c r="F821" s="4"/>
      <c r="G821" s="1055"/>
      <c r="H821" s="1056"/>
      <c r="I821" s="1056"/>
      <c r="J821" s="1056"/>
      <c r="K821" s="1056"/>
      <c r="L821" s="1057"/>
      <c r="M821" s="275"/>
      <c r="N821" s="1055"/>
      <c r="O821" s="1056"/>
      <c r="P821" s="1056"/>
      <c r="Q821" s="1056"/>
      <c r="R821" s="1057"/>
      <c r="S821" s="286"/>
    </row>
    <row r="822" spans="2:19" s="276" customFormat="1" x14ac:dyDescent="0.35">
      <c r="B822" s="292"/>
      <c r="C822" s="538"/>
      <c r="D822" s="300" t="s">
        <v>454</v>
      </c>
      <c r="E822" s="275"/>
      <c r="F822" s="4"/>
      <c r="G822" s="1055"/>
      <c r="H822" s="1056"/>
      <c r="I822" s="1056"/>
      <c r="J822" s="1056"/>
      <c r="K822" s="1056"/>
      <c r="L822" s="1057"/>
      <c r="M822" s="275"/>
      <c r="N822" s="1055"/>
      <c r="O822" s="1056"/>
      <c r="P822" s="1056"/>
      <c r="Q822" s="1056"/>
      <c r="R822" s="1057"/>
      <c r="S822" s="286"/>
    </row>
    <row r="823" spans="2:19" s="276" customFormat="1" x14ac:dyDescent="0.35">
      <c r="B823" s="292"/>
      <c r="C823" s="538"/>
      <c r="D823" s="300" t="s">
        <v>453</v>
      </c>
      <c r="E823" s="275"/>
      <c r="F823" s="4"/>
      <c r="G823" s="1055"/>
      <c r="H823" s="1056"/>
      <c r="I823" s="1056"/>
      <c r="J823" s="1056"/>
      <c r="K823" s="1056"/>
      <c r="L823" s="1057"/>
      <c r="M823" s="275"/>
      <c r="N823" s="1055"/>
      <c r="O823" s="1056"/>
      <c r="P823" s="1056"/>
      <c r="Q823" s="1056"/>
      <c r="R823" s="1057"/>
      <c r="S823" s="286"/>
    </row>
    <row r="824" spans="2:19" s="276" customFormat="1" x14ac:dyDescent="0.35">
      <c r="B824" s="292"/>
      <c r="C824" s="538"/>
      <c r="D824" s="300" t="s">
        <v>452</v>
      </c>
      <c r="E824" s="275"/>
      <c r="F824" s="4"/>
      <c r="G824" s="1055"/>
      <c r="H824" s="1056"/>
      <c r="I824" s="1056"/>
      <c r="J824" s="1056"/>
      <c r="K824" s="1056"/>
      <c r="L824" s="1057"/>
      <c r="M824" s="275"/>
      <c r="N824" s="1055"/>
      <c r="O824" s="1056"/>
      <c r="P824" s="1056"/>
      <c r="Q824" s="1056"/>
      <c r="R824" s="1057"/>
      <c r="S824" s="286"/>
    </row>
    <row r="825" spans="2:19" s="276" customFormat="1" x14ac:dyDescent="0.35">
      <c r="B825" s="292"/>
      <c r="C825" s="538"/>
      <c r="D825" s="300" t="s">
        <v>451</v>
      </c>
      <c r="E825" s="275"/>
      <c r="F825" s="4"/>
      <c r="G825" s="1055"/>
      <c r="H825" s="1056"/>
      <c r="I825" s="1056"/>
      <c r="J825" s="1056"/>
      <c r="K825" s="1056"/>
      <c r="L825" s="1057"/>
      <c r="M825" s="275"/>
      <c r="N825" s="1055"/>
      <c r="O825" s="1056"/>
      <c r="P825" s="1056"/>
      <c r="Q825" s="1056"/>
      <c r="R825" s="1057"/>
      <c r="S825" s="286"/>
    </row>
    <row r="826" spans="2:19" s="276" customFormat="1" x14ac:dyDescent="0.35">
      <c r="B826" s="292"/>
      <c r="C826" s="538"/>
      <c r="D826" s="300" t="s">
        <v>450</v>
      </c>
      <c r="E826" s="275"/>
      <c r="F826" s="4"/>
      <c r="G826" s="1055"/>
      <c r="H826" s="1056"/>
      <c r="I826" s="1056"/>
      <c r="J826" s="1056"/>
      <c r="K826" s="1056"/>
      <c r="L826" s="1057"/>
      <c r="M826" s="275"/>
      <c r="N826" s="1055"/>
      <c r="O826" s="1056"/>
      <c r="P826" s="1056"/>
      <c r="Q826" s="1056"/>
      <c r="R826" s="1057"/>
      <c r="S826" s="286"/>
    </row>
    <row r="827" spans="2:19" s="276" customFormat="1" x14ac:dyDescent="0.35">
      <c r="B827" s="292"/>
      <c r="C827" s="538"/>
      <c r="D827" s="300" t="s">
        <v>449</v>
      </c>
      <c r="E827" s="275"/>
      <c r="F827" s="4"/>
      <c r="G827" s="1055"/>
      <c r="H827" s="1056"/>
      <c r="I827" s="1056"/>
      <c r="J827" s="1056"/>
      <c r="K827" s="1056"/>
      <c r="L827" s="1057"/>
      <c r="M827" s="275"/>
      <c r="N827" s="1055"/>
      <c r="O827" s="1056"/>
      <c r="P827" s="1056"/>
      <c r="Q827" s="1056"/>
      <c r="R827" s="1057"/>
      <c r="S827" s="286"/>
    </row>
    <row r="828" spans="2:19" s="276" customFormat="1" x14ac:dyDescent="0.35">
      <c r="B828" s="292"/>
      <c r="C828" s="538"/>
      <c r="D828" s="300" t="s">
        <v>448</v>
      </c>
      <c r="E828" s="275"/>
      <c r="F828" s="4"/>
      <c r="G828" s="1055"/>
      <c r="H828" s="1056"/>
      <c r="I828" s="1056"/>
      <c r="J828" s="1056"/>
      <c r="K828" s="1056"/>
      <c r="L828" s="1057"/>
      <c r="M828" s="275"/>
      <c r="N828" s="1055"/>
      <c r="O828" s="1056"/>
      <c r="P828" s="1056"/>
      <c r="Q828" s="1056"/>
      <c r="R828" s="1057"/>
      <c r="S828" s="286"/>
    </row>
    <row r="829" spans="2:19" s="276" customFormat="1" x14ac:dyDescent="0.35">
      <c r="B829" s="292"/>
      <c r="C829" s="538"/>
      <c r="D829" s="300" t="s">
        <v>447</v>
      </c>
      <c r="E829" s="275"/>
      <c r="F829" s="4"/>
      <c r="G829" s="1055"/>
      <c r="H829" s="1056"/>
      <c r="I829" s="1056"/>
      <c r="J829" s="1056"/>
      <c r="K829" s="1056"/>
      <c r="L829" s="1057"/>
      <c r="M829" s="275"/>
      <c r="N829" s="1055"/>
      <c r="O829" s="1056"/>
      <c r="P829" s="1056"/>
      <c r="Q829" s="1056"/>
      <c r="R829" s="1057"/>
      <c r="S829" s="286"/>
    </row>
    <row r="830" spans="2:19" s="276" customFormat="1" ht="15" customHeight="1" x14ac:dyDescent="0.35">
      <c r="B830" s="292"/>
      <c r="C830" s="538"/>
      <c r="D830" s="300" t="s">
        <v>446</v>
      </c>
      <c r="E830" s="275"/>
      <c r="F830" s="4"/>
      <c r="G830" s="1055"/>
      <c r="H830" s="1056"/>
      <c r="I830" s="1056"/>
      <c r="J830" s="1056"/>
      <c r="K830" s="1056"/>
      <c r="L830" s="1057"/>
      <c r="M830" s="275"/>
      <c r="N830" s="1055"/>
      <c r="O830" s="1056"/>
      <c r="P830" s="1056"/>
      <c r="Q830" s="1056"/>
      <c r="R830" s="1057"/>
      <c r="S830" s="275"/>
    </row>
    <row r="831" spans="2:19" s="276" customFormat="1" ht="15" customHeight="1" x14ac:dyDescent="0.35">
      <c r="B831" s="4"/>
      <c r="C831" s="4"/>
      <c r="D831" s="4"/>
      <c r="E831" s="4"/>
      <c r="F831" s="4"/>
      <c r="G831" s="4"/>
      <c r="H831" s="4"/>
      <c r="I831" s="4"/>
      <c r="J831" s="4"/>
      <c r="K831" s="4"/>
      <c r="L831" s="4"/>
      <c r="M831" s="4"/>
      <c r="N831" s="4"/>
      <c r="O831" s="275"/>
      <c r="P831" s="275"/>
      <c r="Q831" s="275"/>
      <c r="R831" s="275"/>
      <c r="S831" s="284"/>
    </row>
    <row r="832" spans="2:19" s="276" customFormat="1" ht="15" customHeight="1" x14ac:dyDescent="0.35">
      <c r="B832" s="1063" t="s">
        <v>726</v>
      </c>
      <c r="C832" s="1063"/>
      <c r="D832" s="1063"/>
      <c r="E832" s="1063"/>
      <c r="F832" s="1063"/>
      <c r="G832" s="1063"/>
      <c r="H832" s="1063"/>
      <c r="I832" s="1063"/>
      <c r="J832" s="1063"/>
      <c r="K832" s="1063"/>
      <c r="L832" s="1063"/>
      <c r="M832" s="1063"/>
      <c r="N832" s="1063"/>
      <c r="O832" s="1063"/>
      <c r="P832" s="1063"/>
      <c r="Q832" s="1063"/>
      <c r="R832" s="1063"/>
      <c r="S832" s="284"/>
    </row>
    <row r="833" spans="2:19" s="276" customFormat="1" ht="80.150000000000006" customHeight="1" x14ac:dyDescent="0.35">
      <c r="B833" s="1059"/>
      <c r="C833" s="1060"/>
      <c r="D833" s="1060"/>
      <c r="E833" s="1060"/>
      <c r="F833" s="1060"/>
      <c r="G833" s="1060"/>
      <c r="H833" s="1060"/>
      <c r="I833" s="1060"/>
      <c r="J833" s="1060"/>
      <c r="K833" s="1060"/>
      <c r="L833" s="1060"/>
      <c r="M833" s="1060"/>
      <c r="N833" s="1060"/>
      <c r="O833" s="1060"/>
      <c r="P833" s="1060"/>
      <c r="Q833" s="1060"/>
      <c r="R833" s="1061"/>
      <c r="S833" s="275"/>
    </row>
    <row r="834" spans="2:19" s="276" customFormat="1" x14ac:dyDescent="0.35">
      <c r="B834" s="536" t="s">
        <v>257</v>
      </c>
      <c r="C834" s="536"/>
      <c r="D834" s="536"/>
      <c r="E834" s="302">
        <f>1500-LEN(B833)</f>
        <v>1500</v>
      </c>
      <c r="F834" s="4"/>
      <c r="G834" s="4"/>
      <c r="H834" s="4"/>
      <c r="I834" s="4"/>
      <c r="J834" s="4"/>
      <c r="K834" s="4"/>
      <c r="L834" s="4"/>
      <c r="M834" s="4"/>
      <c r="N834" s="4"/>
      <c r="O834" s="275"/>
      <c r="P834" s="275"/>
      <c r="Q834" s="275"/>
      <c r="R834" s="275"/>
      <c r="S834" s="275"/>
    </row>
    <row r="835" spans="2:19" s="276" customFormat="1" x14ac:dyDescent="0.35">
      <c r="B835" s="536"/>
      <c r="C835" s="536"/>
      <c r="D835" s="536"/>
      <c r="E835" s="536"/>
      <c r="F835" s="4"/>
      <c r="G835" s="4"/>
      <c r="H835" s="4"/>
      <c r="I835" s="4"/>
      <c r="J835" s="4"/>
      <c r="K835" s="4"/>
      <c r="L835" s="4"/>
      <c r="M835" s="4"/>
      <c r="N835" s="4"/>
      <c r="O835" s="275"/>
      <c r="P835" s="275"/>
      <c r="Q835" s="275"/>
      <c r="R835" s="275"/>
      <c r="S835" s="275"/>
    </row>
    <row r="836" spans="2:19" s="276" customFormat="1" x14ac:dyDescent="0.35">
      <c r="B836" s="520" t="s">
        <v>445</v>
      </c>
      <c r="C836" s="520"/>
      <c r="D836" s="4"/>
      <c r="E836" s="4"/>
      <c r="F836" s="4"/>
      <c r="G836" s="4"/>
      <c r="H836" s="4"/>
      <c r="I836" s="4"/>
      <c r="J836" s="4"/>
      <c r="K836" s="4"/>
      <c r="L836" s="4"/>
      <c r="M836" s="4"/>
      <c r="N836" s="4"/>
      <c r="O836" s="275"/>
      <c r="P836" s="275"/>
      <c r="Q836" s="275"/>
      <c r="R836" s="275"/>
      <c r="S836" s="275"/>
    </row>
    <row r="837" spans="2:19" s="276" customFormat="1" x14ac:dyDescent="0.35">
      <c r="B837" s="536" t="s">
        <v>444</v>
      </c>
      <c r="C837" s="536"/>
      <c r="D837" s="275"/>
      <c r="E837" s="4"/>
      <c r="F837" s="4"/>
      <c r="G837" s="4"/>
      <c r="H837" s="4"/>
      <c r="I837" s="4"/>
      <c r="J837" s="4"/>
      <c r="K837" s="4"/>
      <c r="L837" s="4"/>
      <c r="M837" s="4"/>
      <c r="N837" s="4"/>
      <c r="O837" s="275"/>
      <c r="P837" s="275"/>
      <c r="Q837" s="275"/>
      <c r="R837" s="275"/>
      <c r="S837" s="275"/>
    </row>
    <row r="838" spans="2:19" s="276" customFormat="1" x14ac:dyDescent="0.35">
      <c r="B838" s="275"/>
      <c r="C838" s="275"/>
      <c r="D838" s="275"/>
      <c r="E838" s="4"/>
      <c r="F838" s="4"/>
      <c r="G838" s="4"/>
      <c r="H838" s="4"/>
      <c r="I838" s="4"/>
      <c r="J838" s="4"/>
      <c r="K838" s="4"/>
      <c r="L838" s="4"/>
      <c r="M838" s="4"/>
      <c r="N838" s="4"/>
      <c r="O838" s="275"/>
      <c r="P838" s="275"/>
      <c r="Q838" s="275"/>
      <c r="R838" s="275"/>
      <c r="S838" s="275"/>
    </row>
    <row r="839" spans="2:19" s="276" customFormat="1" x14ac:dyDescent="0.35">
      <c r="B839" s="304"/>
      <c r="C839" s="8"/>
      <c r="D839" s="300" t="s">
        <v>732</v>
      </c>
      <c r="E839" s="275"/>
      <c r="F839" s="4"/>
      <c r="G839" s="4"/>
      <c r="H839" s="4"/>
      <c r="I839" s="4"/>
      <c r="J839" s="1064"/>
      <c r="K839" s="1064"/>
      <c r="L839" s="1064"/>
      <c r="M839" s="1064"/>
      <c r="N839" s="1064"/>
      <c r="O839" s="1064"/>
      <c r="P839" s="1064"/>
      <c r="Q839" s="1064"/>
      <c r="R839" s="1064"/>
      <c r="S839" s="275"/>
    </row>
    <row r="840" spans="2:19" s="276" customFormat="1" x14ac:dyDescent="0.35">
      <c r="B840" s="505"/>
      <c r="C840" s="8"/>
      <c r="D840" s="300" t="s">
        <v>725</v>
      </c>
      <c r="E840" s="275"/>
      <c r="F840" s="4"/>
      <c r="G840" s="4"/>
      <c r="H840" s="4"/>
      <c r="I840" s="4"/>
      <c r="J840" s="1065"/>
      <c r="K840" s="1065"/>
      <c r="L840" s="1065"/>
      <c r="M840" s="1065"/>
      <c r="N840" s="1065"/>
      <c r="O840" s="1065"/>
      <c r="P840" s="1065"/>
      <c r="Q840" s="1065"/>
      <c r="R840" s="1065"/>
      <c r="S840" s="275"/>
    </row>
    <row r="841" spans="2:19" s="276" customFormat="1" x14ac:dyDescent="0.35">
      <c r="B841" s="304"/>
      <c r="C841" s="8"/>
      <c r="D841" s="300" t="s">
        <v>443</v>
      </c>
      <c r="E841" s="275"/>
      <c r="F841" s="4"/>
      <c r="G841" s="4"/>
      <c r="H841" s="4"/>
      <c r="I841" s="4"/>
      <c r="J841" s="1065"/>
      <c r="K841" s="1065"/>
      <c r="L841" s="1065"/>
      <c r="M841" s="1065"/>
      <c r="N841" s="1065"/>
      <c r="O841" s="1065"/>
      <c r="P841" s="1065"/>
      <c r="Q841" s="1065"/>
      <c r="R841" s="1065"/>
      <c r="S841" s="275"/>
    </row>
    <row r="842" spans="2:19" s="276" customFormat="1" x14ac:dyDescent="0.35">
      <c r="B842" s="304"/>
      <c r="C842" s="8"/>
      <c r="D842" s="300" t="s">
        <v>442</v>
      </c>
      <c r="E842" s="275"/>
      <c r="F842" s="4"/>
      <c r="G842" s="4"/>
      <c r="H842" s="4"/>
      <c r="I842" s="4"/>
      <c r="J842" s="1065"/>
      <c r="K842" s="1065"/>
      <c r="L842" s="1065"/>
      <c r="M842" s="1065"/>
      <c r="N842" s="1065"/>
      <c r="O842" s="1065"/>
      <c r="P842" s="1065"/>
      <c r="Q842" s="1065"/>
      <c r="R842" s="1065"/>
      <c r="S842" s="275"/>
    </row>
    <row r="843" spans="2:19" s="276" customFormat="1" x14ac:dyDescent="0.35">
      <c r="B843" s="304"/>
      <c r="C843" s="8"/>
      <c r="D843" s="300" t="s">
        <v>441</v>
      </c>
      <c r="E843" s="275"/>
      <c r="F843" s="4"/>
      <c r="G843" s="4"/>
      <c r="H843" s="4"/>
      <c r="I843" s="4"/>
      <c r="J843" s="535"/>
      <c r="K843" s="4"/>
      <c r="L843" s="4"/>
      <c r="M843" s="4"/>
      <c r="N843" s="4"/>
      <c r="O843" s="275"/>
      <c r="P843" s="275"/>
      <c r="Q843" s="275"/>
      <c r="R843" s="275"/>
      <c r="S843" s="275"/>
    </row>
    <row r="844" spans="2:19" s="276" customFormat="1" x14ac:dyDescent="0.35">
      <c r="B844" s="275"/>
      <c r="C844" s="275"/>
      <c r="D844" s="4"/>
      <c r="E844" s="4"/>
      <c r="F844" s="4"/>
      <c r="G844" s="4"/>
      <c r="H844" s="4"/>
      <c r="I844" s="4"/>
      <c r="J844" s="4"/>
      <c r="K844" s="4"/>
      <c r="L844" s="4"/>
      <c r="M844" s="4"/>
      <c r="N844" s="4"/>
      <c r="O844" s="275"/>
      <c r="P844" s="275"/>
      <c r="Q844" s="275"/>
      <c r="R844" s="275"/>
      <c r="S844" s="275"/>
    </row>
    <row r="845" spans="2:19" s="276" customFormat="1" x14ac:dyDescent="0.35">
      <c r="B845" s="536" t="s">
        <v>440</v>
      </c>
      <c r="C845" s="536"/>
      <c r="D845" s="275"/>
      <c r="E845" s="4"/>
      <c r="F845" s="4"/>
      <c r="G845" s="4"/>
      <c r="H845" s="4"/>
      <c r="I845" s="4"/>
      <c r="J845" s="537" t="s">
        <v>727</v>
      </c>
      <c r="K845" s="275"/>
      <c r="L845" s="536"/>
      <c r="M845" s="536"/>
      <c r="N845" s="536"/>
      <c r="O845" s="275"/>
      <c r="P845" s="536" t="s">
        <v>728</v>
      </c>
      <c r="Q845" s="4"/>
      <c r="R845" s="275"/>
      <c r="S845" s="286"/>
    </row>
    <row r="846" spans="2:19" s="276" customFormat="1" x14ac:dyDescent="0.35">
      <c r="B846" s="275"/>
      <c r="C846" s="275"/>
      <c r="D846" s="4"/>
      <c r="E846" s="4"/>
      <c r="F846" s="4"/>
      <c r="G846" s="4"/>
      <c r="H846" s="4"/>
      <c r="I846" s="4"/>
      <c r="J846" s="275"/>
      <c r="K846" s="275"/>
      <c r="L846" s="539"/>
      <c r="M846" s="539"/>
      <c r="N846" s="539"/>
      <c r="O846" s="275"/>
      <c r="P846" s="4"/>
      <c r="Q846" s="4"/>
      <c r="R846" s="275"/>
      <c r="S846" s="286"/>
    </row>
    <row r="847" spans="2:19" s="276" customFormat="1" x14ac:dyDescent="0.35">
      <c r="B847" s="278"/>
      <c r="C847" s="8"/>
      <c r="D847" s="300" t="s">
        <v>437</v>
      </c>
      <c r="E847" s="275"/>
      <c r="F847" s="4"/>
      <c r="G847" s="4"/>
      <c r="H847" s="4"/>
      <c r="I847" s="4"/>
      <c r="J847" s="1055"/>
      <c r="K847" s="1056"/>
      <c r="L847" s="1056"/>
      <c r="M847" s="1056"/>
      <c r="N847" s="1057"/>
      <c r="O847" s="275"/>
      <c r="P847" s="1055"/>
      <c r="Q847" s="1056"/>
      <c r="R847" s="1057"/>
      <c r="S847" s="286"/>
    </row>
    <row r="848" spans="2:19" s="276" customFormat="1" x14ac:dyDescent="0.35">
      <c r="B848" s="278"/>
      <c r="C848" s="8"/>
      <c r="D848" s="300" t="s">
        <v>436</v>
      </c>
      <c r="E848" s="275"/>
      <c r="F848" s="4"/>
      <c r="G848" s="4"/>
      <c r="H848" s="4"/>
      <c r="I848" s="4"/>
      <c r="J848" s="1055"/>
      <c r="K848" s="1056"/>
      <c r="L848" s="1056"/>
      <c r="M848" s="1056"/>
      <c r="N848" s="1057"/>
      <c r="O848" s="275"/>
      <c r="P848" s="1055"/>
      <c r="Q848" s="1056"/>
      <c r="R848" s="1057"/>
      <c r="S848" s="286"/>
    </row>
    <row r="849" spans="2:19" s="276" customFormat="1" x14ac:dyDescent="0.35">
      <c r="B849" s="278"/>
      <c r="C849" s="8"/>
      <c r="D849" s="300" t="s">
        <v>435</v>
      </c>
      <c r="E849" s="275"/>
      <c r="F849" s="4"/>
      <c r="G849" s="4"/>
      <c r="H849" s="4"/>
      <c r="I849" s="4"/>
      <c r="J849" s="1055"/>
      <c r="K849" s="1056"/>
      <c r="L849" s="1056"/>
      <c r="M849" s="1056"/>
      <c r="N849" s="1057"/>
      <c r="O849" s="275"/>
      <c r="P849" s="1055"/>
      <c r="Q849" s="1056"/>
      <c r="R849" s="1057"/>
      <c r="S849" s="286"/>
    </row>
    <row r="850" spans="2:19" s="276" customFormat="1" x14ac:dyDescent="0.35">
      <c r="B850" s="278"/>
      <c r="C850" s="8"/>
      <c r="D850" s="300" t="s">
        <v>434</v>
      </c>
      <c r="E850" s="275"/>
      <c r="F850" s="4"/>
      <c r="G850" s="4"/>
      <c r="H850" s="4"/>
      <c r="I850" s="4"/>
      <c r="J850" s="1055"/>
      <c r="K850" s="1056"/>
      <c r="L850" s="1056"/>
      <c r="M850" s="1056"/>
      <c r="N850" s="1057"/>
      <c r="O850" s="275"/>
      <c r="P850" s="1055"/>
      <c r="Q850" s="1056"/>
      <c r="R850" s="1057"/>
      <c r="S850" s="286"/>
    </row>
    <row r="851" spans="2:19" s="276" customFormat="1" x14ac:dyDescent="0.35">
      <c r="B851" s="278"/>
      <c r="C851" s="8"/>
      <c r="D851" s="300" t="s">
        <v>433</v>
      </c>
      <c r="E851" s="275"/>
      <c r="F851" s="4"/>
      <c r="G851" s="4"/>
      <c r="H851" s="4"/>
      <c r="I851" s="4"/>
      <c r="J851" s="1055"/>
      <c r="K851" s="1056"/>
      <c r="L851" s="1056"/>
      <c r="M851" s="1056"/>
      <c r="N851" s="1057"/>
      <c r="O851" s="275"/>
      <c r="P851" s="1055"/>
      <c r="Q851" s="1056"/>
      <c r="R851" s="1057"/>
      <c r="S851" s="286"/>
    </row>
    <row r="852" spans="2:19" s="276" customFormat="1" x14ac:dyDescent="0.35">
      <c r="B852" s="278"/>
      <c r="C852" s="8"/>
      <c r="D852" s="300" t="s">
        <v>432</v>
      </c>
      <c r="E852" s="275"/>
      <c r="F852" s="4"/>
      <c r="G852" s="4"/>
      <c r="H852" s="4"/>
      <c r="I852" s="4"/>
      <c r="J852" s="1055"/>
      <c r="K852" s="1056"/>
      <c r="L852" s="1056"/>
      <c r="M852" s="1056"/>
      <c r="N852" s="1057"/>
      <c r="O852" s="275"/>
      <c r="P852" s="1055"/>
      <c r="Q852" s="1056"/>
      <c r="R852" s="1057"/>
      <c r="S852" s="286"/>
    </row>
    <row r="853" spans="2:19" s="276" customFormat="1" x14ac:dyDescent="0.35">
      <c r="B853" s="278"/>
      <c r="C853" s="8"/>
      <c r="D853" s="300" t="s">
        <v>431</v>
      </c>
      <c r="E853" s="275"/>
      <c r="F853" s="4"/>
      <c r="G853" s="4"/>
      <c r="H853" s="4"/>
      <c r="I853" s="4"/>
      <c r="J853" s="1055"/>
      <c r="K853" s="1056"/>
      <c r="L853" s="1056"/>
      <c r="M853" s="1056"/>
      <c r="N853" s="1057"/>
      <c r="O853" s="275"/>
      <c r="P853" s="1055"/>
      <c r="Q853" s="1056"/>
      <c r="R853" s="1057"/>
      <c r="S853" s="275"/>
    </row>
    <row r="854" spans="2:19" s="276" customFormat="1" ht="15" customHeight="1" x14ac:dyDescent="0.35">
      <c r="B854" s="278"/>
      <c r="C854" s="8"/>
      <c r="D854" s="300" t="s">
        <v>430</v>
      </c>
      <c r="E854" s="275"/>
      <c r="F854" s="4"/>
      <c r="G854" s="4"/>
      <c r="H854" s="4"/>
      <c r="I854" s="4"/>
      <c r="J854" s="1055"/>
      <c r="K854" s="1056"/>
      <c r="L854" s="1056"/>
      <c r="M854" s="1056"/>
      <c r="N854" s="1057"/>
      <c r="O854" s="275"/>
      <c r="P854" s="1055"/>
      <c r="Q854" s="1056"/>
      <c r="R854" s="1057"/>
      <c r="S854" s="285"/>
    </row>
    <row r="855" spans="2:19" s="276" customFormat="1" ht="15" customHeight="1" x14ac:dyDescent="0.35">
      <c r="B855" s="520"/>
      <c r="C855" s="520"/>
      <c r="D855" s="4"/>
      <c r="E855" s="4"/>
      <c r="F855" s="4"/>
      <c r="G855" s="4"/>
      <c r="H855" s="4"/>
      <c r="I855" s="4"/>
      <c r="J855" s="4"/>
      <c r="K855" s="4"/>
      <c r="L855" s="4"/>
      <c r="M855" s="4"/>
      <c r="N855" s="4"/>
      <c r="O855" s="275"/>
      <c r="P855" s="275"/>
      <c r="Q855" s="275"/>
      <c r="R855" s="275"/>
      <c r="S855" s="284"/>
    </row>
    <row r="856" spans="2:19" s="276" customFormat="1" x14ac:dyDescent="0.35">
      <c r="B856" s="520" t="s">
        <v>729</v>
      </c>
      <c r="C856" s="520"/>
      <c r="D856" s="4"/>
      <c r="E856" s="4"/>
      <c r="F856" s="4"/>
      <c r="G856" s="4"/>
      <c r="H856" s="4"/>
      <c r="I856" s="4"/>
      <c r="J856" s="4"/>
      <c r="K856" s="4"/>
      <c r="L856" s="4"/>
      <c r="M856" s="4"/>
      <c r="N856" s="4"/>
      <c r="O856" s="275"/>
      <c r="P856" s="275"/>
      <c r="Q856" s="275"/>
      <c r="R856" s="275"/>
      <c r="S856" s="279"/>
    </row>
    <row r="857" spans="2:19" s="276" customFormat="1" ht="37.5" customHeight="1" x14ac:dyDescent="0.35">
      <c r="B857" s="1058" t="s">
        <v>991</v>
      </c>
      <c r="C857" s="1058"/>
      <c r="D857" s="1058"/>
      <c r="E857" s="1058"/>
      <c r="F857" s="1058"/>
      <c r="G857" s="1058"/>
      <c r="H857" s="1058"/>
      <c r="I857" s="1058"/>
      <c r="J857" s="1058"/>
      <c r="K857" s="1058"/>
      <c r="L857" s="1058"/>
      <c r="M857" s="1058"/>
      <c r="N857" s="1058"/>
      <c r="O857" s="1058"/>
      <c r="P857" s="1058"/>
      <c r="Q857" s="1058"/>
      <c r="R857" s="1058"/>
      <c r="S857" s="279"/>
    </row>
    <row r="858" spans="2:19" s="276" customFormat="1" ht="80.150000000000006" customHeight="1" x14ac:dyDescent="0.35">
      <c r="B858" s="1059"/>
      <c r="C858" s="1060"/>
      <c r="D858" s="1060"/>
      <c r="E858" s="1060"/>
      <c r="F858" s="1060"/>
      <c r="G858" s="1060"/>
      <c r="H858" s="1060"/>
      <c r="I858" s="1060"/>
      <c r="J858" s="1060"/>
      <c r="K858" s="1060"/>
      <c r="L858" s="1060"/>
      <c r="M858" s="1060"/>
      <c r="N858" s="1060"/>
      <c r="O858" s="1060"/>
      <c r="P858" s="1060"/>
      <c r="Q858" s="1060"/>
      <c r="R858" s="1061"/>
      <c r="S858" s="275"/>
    </row>
    <row r="859" spans="2:19" s="276" customFormat="1" x14ac:dyDescent="0.35">
      <c r="B859" s="540" t="s">
        <v>257</v>
      </c>
      <c r="C859" s="540"/>
      <c r="D859" s="541"/>
      <c r="E859" s="542">
        <f>1500-LEN(B858)</f>
        <v>1500</v>
      </c>
      <c r="F859" s="541"/>
      <c r="G859" s="541"/>
      <c r="H859" s="541"/>
      <c r="I859" s="541"/>
      <c r="J859" s="541"/>
      <c r="K859" s="541"/>
      <c r="L859" s="543"/>
      <c r="M859" s="541"/>
      <c r="N859" s="544"/>
      <c r="O859" s="544"/>
      <c r="P859" s="544"/>
      <c r="Q859" s="544"/>
      <c r="R859" s="544"/>
      <c r="S859" s="279"/>
    </row>
    <row r="860" spans="2:19" s="276" customFormat="1" ht="15" customHeight="1" x14ac:dyDescent="0.35">
      <c r="B860" s="535"/>
      <c r="C860" s="535"/>
      <c r="D860" s="284"/>
      <c r="E860" s="545"/>
      <c r="F860" s="284"/>
      <c r="G860" s="284"/>
      <c r="H860" s="284"/>
      <c r="I860" s="284"/>
      <c r="J860" s="284"/>
      <c r="K860" s="284"/>
      <c r="L860" s="532"/>
      <c r="M860" s="284"/>
      <c r="N860" s="279"/>
      <c r="O860" s="279"/>
      <c r="P860" s="279"/>
      <c r="Q860" s="279"/>
      <c r="R860" s="279"/>
      <c r="S860" s="275"/>
    </row>
    <row r="861" spans="2:19" s="276" customFormat="1" x14ac:dyDescent="0.35">
      <c r="B861" s="546" t="s">
        <v>730</v>
      </c>
      <c r="C861" s="535"/>
      <c r="D861" s="284"/>
      <c r="E861" s="545"/>
      <c r="F861" s="284"/>
      <c r="G861" s="284"/>
      <c r="H861" s="284"/>
      <c r="I861" s="284"/>
      <c r="J861" s="284"/>
      <c r="K861" s="284"/>
      <c r="L861" s="532"/>
      <c r="M861" s="284"/>
      <c r="N861" s="279"/>
      <c r="O861" s="279"/>
      <c r="P861" s="279"/>
      <c r="Q861" s="279"/>
      <c r="R861" s="279"/>
      <c r="S861" s="275"/>
    </row>
    <row r="862" spans="2:19" s="276" customFormat="1" ht="24" customHeight="1" x14ac:dyDescent="0.35">
      <c r="B862" s="1058" t="s">
        <v>731</v>
      </c>
      <c r="C862" s="1058"/>
      <c r="D862" s="1058"/>
      <c r="E862" s="1058"/>
      <c r="F862" s="1058"/>
      <c r="G862" s="1058"/>
      <c r="H862" s="1058"/>
      <c r="I862" s="1058"/>
      <c r="J862" s="1058"/>
      <c r="K862" s="1058"/>
      <c r="L862" s="1058"/>
      <c r="M862" s="1058"/>
      <c r="N862" s="1058"/>
      <c r="O862" s="1058"/>
      <c r="P862" s="1058"/>
      <c r="Q862" s="1058"/>
      <c r="R862" s="1058"/>
      <c r="S862" s="275"/>
    </row>
    <row r="863" spans="2:19" s="276" customFormat="1" ht="80.150000000000006" customHeight="1" x14ac:dyDescent="0.35">
      <c r="B863" s="1059"/>
      <c r="C863" s="1060"/>
      <c r="D863" s="1060"/>
      <c r="E863" s="1060"/>
      <c r="F863" s="1060"/>
      <c r="G863" s="1060"/>
      <c r="H863" s="1060"/>
      <c r="I863" s="1060"/>
      <c r="J863" s="1060"/>
      <c r="K863" s="1060"/>
      <c r="L863" s="1060"/>
      <c r="M863" s="1060"/>
      <c r="N863" s="1060"/>
      <c r="O863" s="1060"/>
      <c r="P863" s="1060"/>
      <c r="Q863" s="1060"/>
      <c r="R863" s="1061"/>
      <c r="S863" s="275"/>
    </row>
    <row r="864" spans="2:19" s="276" customFormat="1" ht="16" thickBot="1" x14ac:dyDescent="0.4">
      <c r="B864" s="547" t="s">
        <v>257</v>
      </c>
      <c r="C864" s="547"/>
      <c r="D864" s="548"/>
      <c r="E864" s="549">
        <f>1500-LEN(B863)</f>
        <v>1500</v>
      </c>
      <c r="F864" s="548"/>
      <c r="G864" s="548"/>
      <c r="H864" s="548"/>
      <c r="I864" s="548"/>
      <c r="J864" s="548"/>
      <c r="K864" s="548"/>
      <c r="L864" s="550"/>
      <c r="M864" s="548"/>
      <c r="N864" s="551"/>
      <c r="O864" s="551"/>
      <c r="P864" s="551"/>
      <c r="Q864" s="551"/>
      <c r="R864" s="551"/>
      <c r="S864" s="275"/>
    </row>
    <row r="865" spans="2:19" s="276" customFormat="1" x14ac:dyDescent="0.35">
      <c r="B865" s="535"/>
      <c r="C865" s="535"/>
      <c r="D865" s="284"/>
      <c r="E865" s="545"/>
      <c r="F865" s="284"/>
      <c r="G865" s="284"/>
      <c r="H865" s="284"/>
      <c r="I865" s="284"/>
      <c r="J865" s="284"/>
      <c r="K865" s="284"/>
      <c r="L865" s="532"/>
      <c r="M865" s="284"/>
      <c r="N865" s="279"/>
      <c r="O865" s="279"/>
      <c r="P865" s="279"/>
      <c r="Q865" s="279"/>
      <c r="R865" s="279"/>
      <c r="S865" s="275"/>
    </row>
    <row r="866" spans="2:19" s="276" customFormat="1" ht="18" x14ac:dyDescent="0.4">
      <c r="B866" s="519" t="s">
        <v>463</v>
      </c>
      <c r="C866" s="519"/>
      <c r="D866" s="520"/>
      <c r="E866" s="520"/>
      <c r="F866" s="520"/>
      <c r="G866" s="520"/>
      <c r="H866" s="520"/>
      <c r="I866" s="520"/>
      <c r="J866" s="520"/>
      <c r="K866" s="520"/>
      <c r="L866" s="521"/>
      <c r="M866" s="520"/>
      <c r="N866" s="166"/>
      <c r="O866" s="275"/>
      <c r="P866" s="166"/>
      <c r="Q866" s="275"/>
      <c r="R866" s="275"/>
      <c r="S866" s="275"/>
    </row>
    <row r="867" spans="2:19" s="276" customFormat="1" ht="16" thickBot="1" x14ac:dyDescent="0.4">
      <c r="B867" s="522" t="s">
        <v>462</v>
      </c>
      <c r="C867" s="522"/>
      <c r="D867" s="523"/>
      <c r="E867" s="523"/>
      <c r="F867" s="523"/>
      <c r="G867" s="523"/>
      <c r="H867" s="523"/>
      <c r="I867" s="523"/>
      <c r="J867" s="523"/>
      <c r="K867" s="523"/>
      <c r="L867" s="524"/>
      <c r="M867" s="523"/>
      <c r="N867" s="525"/>
      <c r="O867" s="275"/>
      <c r="P867" s="525"/>
      <c r="Q867" s="525"/>
      <c r="R867" s="525"/>
      <c r="S867" s="279"/>
    </row>
    <row r="868" spans="2:19" s="276" customFormat="1" x14ac:dyDescent="0.35">
      <c r="B868" s="526"/>
      <c r="C868" s="526"/>
      <c r="D868" s="526"/>
      <c r="E868" s="527"/>
      <c r="F868" s="726" t="s">
        <v>886</v>
      </c>
      <c r="G868" s="282"/>
      <c r="H868" s="528"/>
      <c r="I868" s="528"/>
      <c r="J868" s="526"/>
      <c r="K868" s="526"/>
      <c r="L868" s="529" t="s">
        <v>238</v>
      </c>
      <c r="M868" s="526"/>
      <c r="N868" s="1062" t="s">
        <v>255</v>
      </c>
      <c r="O868" s="1062"/>
      <c r="P868" s="1062"/>
      <c r="Q868" s="530"/>
      <c r="R868" s="530"/>
      <c r="S868" s="275"/>
    </row>
    <row r="869" spans="2:19" s="276" customFormat="1" x14ac:dyDescent="0.35">
      <c r="B869" s="531" t="s">
        <v>468</v>
      </c>
      <c r="C869" s="532"/>
      <c r="D869" s="533">
        <f>D803+1</f>
        <v>14</v>
      </c>
      <c r="E869" s="1074"/>
      <c r="F869" s="1075"/>
      <c r="G869" s="1076"/>
      <c r="H869" s="4"/>
      <c r="I869" s="4"/>
      <c r="J869" s="8" t="s">
        <v>232</v>
      </c>
      <c r="K869" s="8"/>
      <c r="L869" s="283"/>
      <c r="M869" s="4"/>
      <c r="N869" s="1070"/>
      <c r="O869" s="1071"/>
      <c r="P869" s="1071"/>
      <c r="Q869" s="1071"/>
      <c r="R869" s="1072"/>
      <c r="S869" s="275"/>
    </row>
    <row r="870" spans="2:19" s="276" customFormat="1" x14ac:dyDescent="0.35">
      <c r="B870" s="8" t="s">
        <v>231</v>
      </c>
      <c r="C870" s="8"/>
      <c r="D870" s="1077"/>
      <c r="E870" s="1077"/>
      <c r="F870" s="1077"/>
      <c r="G870" s="1077"/>
      <c r="H870" s="4"/>
      <c r="I870" s="4"/>
      <c r="J870" s="8" t="s">
        <v>241</v>
      </c>
      <c r="K870" s="8"/>
      <c r="L870" s="283"/>
      <c r="M870" s="4"/>
      <c r="N870" s="1070"/>
      <c r="O870" s="1071"/>
      <c r="P870" s="1071"/>
      <c r="Q870" s="1071"/>
      <c r="R870" s="1072"/>
      <c r="S870" s="275"/>
    </row>
    <row r="871" spans="2:19" s="276" customFormat="1" x14ac:dyDescent="0.35">
      <c r="B871" s="8" t="s">
        <v>227</v>
      </c>
      <c r="C871" s="8"/>
      <c r="D871" s="1069"/>
      <c r="E871" s="1069"/>
      <c r="F871" s="1069"/>
      <c r="G871" s="1069"/>
      <c r="H871" s="4"/>
      <c r="I871" s="4"/>
      <c r="J871" s="8" t="s">
        <v>239</v>
      </c>
      <c r="K871" s="8"/>
      <c r="L871" s="283"/>
      <c r="M871" s="4"/>
      <c r="N871" s="1070"/>
      <c r="O871" s="1071"/>
      <c r="P871" s="1071"/>
      <c r="Q871" s="1071"/>
      <c r="R871" s="1072"/>
      <c r="S871" s="275"/>
    </row>
    <row r="872" spans="2:19" s="276" customFormat="1" x14ac:dyDescent="0.35">
      <c r="B872" s="8" t="s">
        <v>461</v>
      </c>
      <c r="C872" s="8"/>
      <c r="D872" s="1069"/>
      <c r="E872" s="1069"/>
      <c r="F872" s="1069"/>
      <c r="G872" s="1069"/>
      <c r="H872" s="4"/>
      <c r="I872" s="4"/>
      <c r="J872" s="8" t="s">
        <v>244</v>
      </c>
      <c r="K872" s="8"/>
      <c r="L872" s="283"/>
      <c r="M872" s="4"/>
      <c r="N872" s="1070"/>
      <c r="O872" s="1071"/>
      <c r="P872" s="1071"/>
      <c r="Q872" s="1071"/>
      <c r="R872" s="1072"/>
      <c r="S872" s="275"/>
    </row>
    <row r="873" spans="2:19" s="276" customFormat="1" x14ac:dyDescent="0.35">
      <c r="B873" s="8" t="s">
        <v>254</v>
      </c>
      <c r="C873" s="8"/>
      <c r="D873" s="1073"/>
      <c r="E873" s="1073"/>
      <c r="F873" s="1073"/>
      <c r="G873" s="1073"/>
      <c r="H873" s="4"/>
      <c r="I873" s="4"/>
      <c r="J873" s="8" t="s">
        <v>240</v>
      </c>
      <c r="K873" s="8"/>
      <c r="L873" s="283"/>
      <c r="M873" s="4"/>
      <c r="N873" s="1070"/>
      <c r="O873" s="1071"/>
      <c r="P873" s="1071"/>
      <c r="Q873" s="1071"/>
      <c r="R873" s="1072"/>
      <c r="S873" s="275"/>
    </row>
    <row r="874" spans="2:19" s="276" customFormat="1" x14ac:dyDescent="0.35">
      <c r="B874" s="8" t="s">
        <v>48</v>
      </c>
      <c r="C874" s="8"/>
      <c r="D874" s="1069"/>
      <c r="E874" s="1069"/>
      <c r="F874" s="1069"/>
      <c r="G874" s="1069"/>
      <c r="H874" s="4"/>
      <c r="I874" s="4"/>
      <c r="J874" s="4"/>
      <c r="K874" s="4"/>
      <c r="L874" s="8"/>
      <c r="M874" s="4"/>
      <c r="N874" s="299"/>
      <c r="O874" s="275"/>
      <c r="P874" s="299"/>
      <c r="Q874" s="275"/>
      <c r="R874" s="275"/>
      <c r="S874" s="275"/>
    </row>
    <row r="875" spans="2:19" s="276" customFormat="1" x14ac:dyDescent="0.35">
      <c r="B875" s="8" t="s">
        <v>283</v>
      </c>
      <c r="C875" s="4"/>
      <c r="D875" s="1069"/>
      <c r="E875" s="1069"/>
      <c r="F875" s="1069"/>
      <c r="G875" s="1069"/>
      <c r="H875" s="4"/>
      <c r="I875" s="4"/>
      <c r="J875" s="275"/>
      <c r="K875" s="275"/>
      <c r="L875" s="275"/>
      <c r="M875" s="275"/>
      <c r="N875" s="275"/>
      <c r="O875" s="275"/>
      <c r="P875" s="275"/>
      <c r="Q875" s="275"/>
      <c r="R875" s="275"/>
      <c r="S875" s="275"/>
    </row>
    <row r="876" spans="2:19" s="276" customFormat="1" x14ac:dyDescent="0.35">
      <c r="B876" s="8" t="s">
        <v>236</v>
      </c>
      <c r="C876" s="8"/>
      <c r="D876" s="280"/>
      <c r="E876" s="534" t="s">
        <v>234</v>
      </c>
      <c r="F876" s="4"/>
      <c r="G876" s="4"/>
      <c r="H876" s="4"/>
      <c r="I876" s="4"/>
      <c r="J876" s="8" t="s">
        <v>243</v>
      </c>
      <c r="K876" s="4"/>
      <c r="L876" s="282"/>
      <c r="M876" s="4"/>
      <c r="N876"/>
      <c r="O876"/>
      <c r="P876"/>
      <c r="Q876"/>
      <c r="R876" s="275"/>
      <c r="S876" s="275"/>
    </row>
    <row r="877" spans="2:19" s="276" customFormat="1" x14ac:dyDescent="0.35">
      <c r="B877" s="8" t="s">
        <v>237</v>
      </c>
      <c r="C877" s="8"/>
      <c r="D877" s="280"/>
      <c r="E877" s="534" t="s">
        <v>235</v>
      </c>
      <c r="F877" s="4"/>
      <c r="G877" s="4"/>
      <c r="H877" s="4"/>
      <c r="I877" s="4"/>
      <c r="J877" s="8" t="s">
        <v>233</v>
      </c>
      <c r="K877" s="4"/>
      <c r="L877" s="281"/>
      <c r="M877" s="4"/>
      <c r="N877" s="299"/>
      <c r="O877" s="275"/>
      <c r="P877" s="299"/>
      <c r="Q877" s="275"/>
      <c r="R877" s="275"/>
      <c r="S877" s="275"/>
    </row>
    <row r="878" spans="2:19" s="276" customFormat="1" x14ac:dyDescent="0.35">
      <c r="B878" s="275"/>
      <c r="C878" s="275"/>
      <c r="D878" s="275"/>
      <c r="E878" s="275"/>
      <c r="F878" s="275"/>
      <c r="G878" s="275"/>
      <c r="H878" s="275"/>
      <c r="I878" s="275"/>
      <c r="J878" s="8" t="s">
        <v>183</v>
      </c>
      <c r="K878" s="4"/>
      <c r="L878" s="1066"/>
      <c r="M878" s="1067"/>
      <c r="N878" s="1067"/>
      <c r="O878" s="1067"/>
      <c r="P878" s="1068"/>
      <c r="Q878" s="275"/>
      <c r="R878" s="275"/>
      <c r="S878" s="275"/>
    </row>
    <row r="879" spans="2:19" s="276" customFormat="1" x14ac:dyDescent="0.35">
      <c r="B879" s="520" t="s">
        <v>460</v>
      </c>
      <c r="C879" s="520"/>
      <c r="G879" s="4"/>
      <c r="H879" s="4"/>
      <c r="I879" s="4"/>
      <c r="J879" s="4"/>
      <c r="K879" s="4"/>
      <c r="L879" s="4"/>
      <c r="M879" s="4"/>
      <c r="N879" s="4"/>
      <c r="O879" s="275"/>
      <c r="P879" s="275"/>
      <c r="Q879" s="275"/>
      <c r="R879" s="275"/>
      <c r="S879" s="275"/>
    </row>
    <row r="880" spans="2:19" s="276" customFormat="1" x14ac:dyDescent="0.35">
      <c r="B880" s="535" t="s">
        <v>990</v>
      </c>
      <c r="C880" s="535"/>
      <c r="D880" s="4"/>
      <c r="E880" s="4"/>
      <c r="F880" s="4"/>
      <c r="G880" s="4"/>
      <c r="H880" s="4"/>
      <c r="I880" s="4"/>
      <c r="J880" s="275"/>
      <c r="K880" s="4"/>
      <c r="L880" s="4"/>
      <c r="M880" s="4"/>
      <c r="N880" s="4"/>
      <c r="O880" s="275"/>
      <c r="P880" s="275"/>
      <c r="Q880" s="275"/>
      <c r="R880" s="275"/>
      <c r="S880" s="275"/>
    </row>
    <row r="881" spans="2:19" s="276" customFormat="1" x14ac:dyDescent="0.35">
      <c r="B881" s="535"/>
      <c r="C881" s="535"/>
      <c r="D881" s="4"/>
      <c r="E881" s="4"/>
      <c r="F881" s="4"/>
      <c r="G881" s="4"/>
      <c r="H881" s="4"/>
      <c r="I881" s="4"/>
      <c r="J881" s="275"/>
      <c r="K881" s="4"/>
      <c r="L881" s="4"/>
      <c r="M881" s="4"/>
      <c r="N881" s="4"/>
      <c r="O881" s="275"/>
      <c r="P881" s="275"/>
      <c r="Q881" s="275"/>
      <c r="R881" s="275"/>
      <c r="S881" s="275"/>
    </row>
    <row r="882" spans="2:19" s="276" customFormat="1" x14ac:dyDescent="0.35">
      <c r="B882" s="285" t="s">
        <v>464</v>
      </c>
      <c r="C882" s="285"/>
      <c r="D882" s="4"/>
      <c r="E882" s="4"/>
      <c r="F882" s="4"/>
      <c r="G882" s="536" t="s">
        <v>439</v>
      </c>
      <c r="H882" s="4"/>
      <c r="I882" s="4"/>
      <c r="J882" s="4"/>
      <c r="K882" s="4"/>
      <c r="L882" s="275"/>
      <c r="M882" s="275"/>
      <c r="N882" s="537" t="s">
        <v>438</v>
      </c>
      <c r="O882" s="275"/>
      <c r="P882" s="275"/>
      <c r="Q882" s="275"/>
      <c r="R882" s="275"/>
      <c r="S882" s="286"/>
    </row>
    <row r="883" spans="2:19" s="276" customFormat="1" x14ac:dyDescent="0.35">
      <c r="B883" s="292"/>
      <c r="C883" s="538"/>
      <c r="D883" s="300" t="s">
        <v>459</v>
      </c>
      <c r="E883" s="275"/>
      <c r="F883" s="4"/>
      <c r="G883" s="1055"/>
      <c r="H883" s="1056"/>
      <c r="I883" s="1056"/>
      <c r="J883" s="1056"/>
      <c r="K883" s="1056"/>
      <c r="L883" s="1057"/>
      <c r="M883" s="275"/>
      <c r="N883" s="1055"/>
      <c r="O883" s="1056"/>
      <c r="P883" s="1056"/>
      <c r="Q883" s="1056"/>
      <c r="R883" s="1057"/>
      <c r="S883" s="286"/>
    </row>
    <row r="884" spans="2:19" s="276" customFormat="1" x14ac:dyDescent="0.35">
      <c r="B884" s="292"/>
      <c r="C884" s="538"/>
      <c r="D884" s="300" t="s">
        <v>458</v>
      </c>
      <c r="E884" s="275"/>
      <c r="F884" s="4"/>
      <c r="G884" s="1055"/>
      <c r="H884" s="1056"/>
      <c r="I884" s="1056"/>
      <c r="J884" s="1056"/>
      <c r="K884" s="1056"/>
      <c r="L884" s="1057"/>
      <c r="M884" s="275"/>
      <c r="N884" s="1055"/>
      <c r="O884" s="1056"/>
      <c r="P884" s="1056"/>
      <c r="Q884" s="1056"/>
      <c r="R884" s="1057"/>
      <c r="S884" s="286"/>
    </row>
    <row r="885" spans="2:19" s="276" customFormat="1" x14ac:dyDescent="0.35">
      <c r="B885" s="292"/>
      <c r="C885" s="538"/>
      <c r="D885" s="300" t="s">
        <v>457</v>
      </c>
      <c r="E885" s="275"/>
      <c r="F885" s="4"/>
      <c r="G885" s="1055"/>
      <c r="H885" s="1056"/>
      <c r="I885" s="1056"/>
      <c r="J885" s="1056"/>
      <c r="K885" s="1056"/>
      <c r="L885" s="1057"/>
      <c r="M885" s="275"/>
      <c r="N885" s="1055"/>
      <c r="O885" s="1056"/>
      <c r="P885" s="1056"/>
      <c r="Q885" s="1056"/>
      <c r="R885" s="1057"/>
      <c r="S885" s="286"/>
    </row>
    <row r="886" spans="2:19" s="276" customFormat="1" x14ac:dyDescent="0.35">
      <c r="B886" s="292"/>
      <c r="C886" s="538"/>
      <c r="D886" s="300" t="s">
        <v>456</v>
      </c>
      <c r="E886" s="275"/>
      <c r="F886" s="4"/>
      <c r="G886" s="1055"/>
      <c r="H886" s="1056"/>
      <c r="I886" s="1056"/>
      <c r="J886" s="1056"/>
      <c r="K886" s="1056"/>
      <c r="L886" s="1057"/>
      <c r="M886" s="275"/>
      <c r="N886" s="1055"/>
      <c r="O886" s="1056"/>
      <c r="P886" s="1056"/>
      <c r="Q886" s="1056"/>
      <c r="R886" s="1057"/>
      <c r="S886" s="286"/>
    </row>
    <row r="887" spans="2:19" s="276" customFormat="1" x14ac:dyDescent="0.35">
      <c r="B887" s="292"/>
      <c r="C887" s="538"/>
      <c r="D887" s="300" t="s">
        <v>455</v>
      </c>
      <c r="E887" s="275"/>
      <c r="F887" s="4"/>
      <c r="G887" s="1055"/>
      <c r="H887" s="1056"/>
      <c r="I887" s="1056"/>
      <c r="J887" s="1056"/>
      <c r="K887" s="1056"/>
      <c r="L887" s="1057"/>
      <c r="M887" s="275"/>
      <c r="N887" s="1055"/>
      <c r="O887" s="1056"/>
      <c r="P887" s="1056"/>
      <c r="Q887" s="1056"/>
      <c r="R887" s="1057"/>
      <c r="S887" s="286"/>
    </row>
    <row r="888" spans="2:19" s="276" customFormat="1" x14ac:dyDescent="0.35">
      <c r="B888" s="292"/>
      <c r="C888" s="538"/>
      <c r="D888" s="300" t="s">
        <v>454</v>
      </c>
      <c r="E888" s="275"/>
      <c r="F888" s="4"/>
      <c r="G888" s="1055"/>
      <c r="H888" s="1056"/>
      <c r="I888" s="1056"/>
      <c r="J888" s="1056"/>
      <c r="K888" s="1056"/>
      <c r="L888" s="1057"/>
      <c r="M888" s="275"/>
      <c r="N888" s="1055"/>
      <c r="O888" s="1056"/>
      <c r="P888" s="1056"/>
      <c r="Q888" s="1056"/>
      <c r="R888" s="1057"/>
      <c r="S888" s="286"/>
    </row>
    <row r="889" spans="2:19" s="276" customFormat="1" x14ac:dyDescent="0.35">
      <c r="B889" s="292"/>
      <c r="C889" s="538"/>
      <c r="D889" s="300" t="s">
        <v>453</v>
      </c>
      <c r="E889" s="275"/>
      <c r="F889" s="4"/>
      <c r="G889" s="1055"/>
      <c r="H889" s="1056"/>
      <c r="I889" s="1056"/>
      <c r="J889" s="1056"/>
      <c r="K889" s="1056"/>
      <c r="L889" s="1057"/>
      <c r="M889" s="275"/>
      <c r="N889" s="1055"/>
      <c r="O889" s="1056"/>
      <c r="P889" s="1056"/>
      <c r="Q889" s="1056"/>
      <c r="R889" s="1057"/>
      <c r="S889" s="286"/>
    </row>
    <row r="890" spans="2:19" s="276" customFormat="1" x14ac:dyDescent="0.35">
      <c r="B890" s="292"/>
      <c r="C890" s="538"/>
      <c r="D890" s="300" t="s">
        <v>452</v>
      </c>
      <c r="E890" s="275"/>
      <c r="F890" s="4"/>
      <c r="G890" s="1055"/>
      <c r="H890" s="1056"/>
      <c r="I890" s="1056"/>
      <c r="J890" s="1056"/>
      <c r="K890" s="1056"/>
      <c r="L890" s="1057"/>
      <c r="M890" s="275"/>
      <c r="N890" s="1055"/>
      <c r="O890" s="1056"/>
      <c r="P890" s="1056"/>
      <c r="Q890" s="1056"/>
      <c r="R890" s="1057"/>
      <c r="S890" s="286"/>
    </row>
    <row r="891" spans="2:19" s="276" customFormat="1" x14ac:dyDescent="0.35">
      <c r="B891" s="292"/>
      <c r="C891" s="538"/>
      <c r="D891" s="300" t="s">
        <v>451</v>
      </c>
      <c r="E891" s="275"/>
      <c r="F891" s="4"/>
      <c r="G891" s="1055"/>
      <c r="H891" s="1056"/>
      <c r="I891" s="1056"/>
      <c r="J891" s="1056"/>
      <c r="K891" s="1056"/>
      <c r="L891" s="1057"/>
      <c r="M891" s="275"/>
      <c r="N891" s="1055"/>
      <c r="O891" s="1056"/>
      <c r="P891" s="1056"/>
      <c r="Q891" s="1056"/>
      <c r="R891" s="1057"/>
      <c r="S891" s="286"/>
    </row>
    <row r="892" spans="2:19" s="276" customFormat="1" x14ac:dyDescent="0.35">
      <c r="B892" s="292"/>
      <c r="C892" s="538"/>
      <c r="D892" s="300" t="s">
        <v>450</v>
      </c>
      <c r="E892" s="275"/>
      <c r="F892" s="4"/>
      <c r="G892" s="1055"/>
      <c r="H892" s="1056"/>
      <c r="I892" s="1056"/>
      <c r="J892" s="1056"/>
      <c r="K892" s="1056"/>
      <c r="L892" s="1057"/>
      <c r="M892" s="275"/>
      <c r="N892" s="1055"/>
      <c r="O892" s="1056"/>
      <c r="P892" s="1056"/>
      <c r="Q892" s="1056"/>
      <c r="R892" s="1057"/>
      <c r="S892" s="286"/>
    </row>
    <row r="893" spans="2:19" s="276" customFormat="1" x14ac:dyDescent="0.35">
      <c r="B893" s="292"/>
      <c r="C893" s="538"/>
      <c r="D893" s="300" t="s">
        <v>449</v>
      </c>
      <c r="E893" s="275"/>
      <c r="F893" s="4"/>
      <c r="G893" s="1055"/>
      <c r="H893" s="1056"/>
      <c r="I893" s="1056"/>
      <c r="J893" s="1056"/>
      <c r="K893" s="1056"/>
      <c r="L893" s="1057"/>
      <c r="M893" s="275"/>
      <c r="N893" s="1055"/>
      <c r="O893" s="1056"/>
      <c r="P893" s="1056"/>
      <c r="Q893" s="1056"/>
      <c r="R893" s="1057"/>
      <c r="S893" s="286"/>
    </row>
    <row r="894" spans="2:19" s="276" customFormat="1" x14ac:dyDescent="0.35">
      <c r="B894" s="292"/>
      <c r="C894" s="538"/>
      <c r="D894" s="300" t="s">
        <v>448</v>
      </c>
      <c r="E894" s="275"/>
      <c r="F894" s="4"/>
      <c r="G894" s="1055"/>
      <c r="H894" s="1056"/>
      <c r="I894" s="1056"/>
      <c r="J894" s="1056"/>
      <c r="K894" s="1056"/>
      <c r="L894" s="1057"/>
      <c r="M894" s="275"/>
      <c r="N894" s="1055"/>
      <c r="O894" s="1056"/>
      <c r="P894" s="1056"/>
      <c r="Q894" s="1056"/>
      <c r="R894" s="1057"/>
      <c r="S894" s="286"/>
    </row>
    <row r="895" spans="2:19" s="276" customFormat="1" x14ac:dyDescent="0.35">
      <c r="B895" s="292"/>
      <c r="C895" s="538"/>
      <c r="D895" s="300" t="s">
        <v>447</v>
      </c>
      <c r="E895" s="275"/>
      <c r="F895" s="4"/>
      <c r="G895" s="1055"/>
      <c r="H895" s="1056"/>
      <c r="I895" s="1056"/>
      <c r="J895" s="1056"/>
      <c r="K895" s="1056"/>
      <c r="L895" s="1057"/>
      <c r="M895" s="275"/>
      <c r="N895" s="1055"/>
      <c r="O895" s="1056"/>
      <c r="P895" s="1056"/>
      <c r="Q895" s="1056"/>
      <c r="R895" s="1057"/>
      <c r="S895" s="286"/>
    </row>
    <row r="896" spans="2:19" s="276" customFormat="1" ht="15" customHeight="1" x14ac:dyDescent="0.35">
      <c r="B896" s="292"/>
      <c r="C896" s="538"/>
      <c r="D896" s="300" t="s">
        <v>446</v>
      </c>
      <c r="E896" s="275"/>
      <c r="F896" s="4"/>
      <c r="G896" s="1055"/>
      <c r="H896" s="1056"/>
      <c r="I896" s="1056"/>
      <c r="J896" s="1056"/>
      <c r="K896" s="1056"/>
      <c r="L896" s="1057"/>
      <c r="M896" s="275"/>
      <c r="N896" s="1055"/>
      <c r="O896" s="1056"/>
      <c r="P896" s="1056"/>
      <c r="Q896" s="1056"/>
      <c r="R896" s="1057"/>
      <c r="S896" s="275"/>
    </row>
    <row r="897" spans="2:19" s="276" customFormat="1" ht="15" customHeight="1" x14ac:dyDescent="0.35">
      <c r="B897" s="4"/>
      <c r="C897" s="4"/>
      <c r="D897" s="4"/>
      <c r="E897" s="4"/>
      <c r="F897" s="4"/>
      <c r="G897" s="4"/>
      <c r="H897" s="4"/>
      <c r="I897" s="4"/>
      <c r="J897" s="4"/>
      <c r="K897" s="4"/>
      <c r="L897" s="4"/>
      <c r="M897" s="4"/>
      <c r="N897" s="4"/>
      <c r="O897" s="275"/>
      <c r="P897" s="275"/>
      <c r="Q897" s="275"/>
      <c r="R897" s="275"/>
      <c r="S897" s="284"/>
    </row>
    <row r="898" spans="2:19" s="276" customFormat="1" ht="15" customHeight="1" x14ac:dyDescent="0.35">
      <c r="B898" s="1063" t="s">
        <v>726</v>
      </c>
      <c r="C898" s="1063"/>
      <c r="D898" s="1063"/>
      <c r="E898" s="1063"/>
      <c r="F898" s="1063"/>
      <c r="G898" s="1063"/>
      <c r="H898" s="1063"/>
      <c r="I898" s="1063"/>
      <c r="J898" s="1063"/>
      <c r="K898" s="1063"/>
      <c r="L898" s="1063"/>
      <c r="M898" s="1063"/>
      <c r="N898" s="1063"/>
      <c r="O898" s="1063"/>
      <c r="P898" s="1063"/>
      <c r="Q898" s="1063"/>
      <c r="R898" s="1063"/>
      <c r="S898" s="284"/>
    </row>
    <row r="899" spans="2:19" s="276" customFormat="1" ht="80.150000000000006" customHeight="1" x14ac:dyDescent="0.35">
      <c r="B899" s="1059"/>
      <c r="C899" s="1060"/>
      <c r="D899" s="1060"/>
      <c r="E899" s="1060"/>
      <c r="F899" s="1060"/>
      <c r="G899" s="1060"/>
      <c r="H899" s="1060"/>
      <c r="I899" s="1060"/>
      <c r="J899" s="1060"/>
      <c r="K899" s="1060"/>
      <c r="L899" s="1060"/>
      <c r="M899" s="1060"/>
      <c r="N899" s="1060"/>
      <c r="O899" s="1060"/>
      <c r="P899" s="1060"/>
      <c r="Q899" s="1060"/>
      <c r="R899" s="1061"/>
      <c r="S899" s="275"/>
    </row>
    <row r="900" spans="2:19" s="276" customFormat="1" x14ac:dyDescent="0.35">
      <c r="B900" s="536" t="s">
        <v>257</v>
      </c>
      <c r="C900" s="536"/>
      <c r="D900" s="536"/>
      <c r="E900" s="302">
        <f>1500-LEN(B899)</f>
        <v>1500</v>
      </c>
      <c r="F900" s="4"/>
      <c r="G900" s="4"/>
      <c r="H900" s="4"/>
      <c r="I900" s="4"/>
      <c r="J900" s="4"/>
      <c r="K900" s="4"/>
      <c r="L900" s="4"/>
      <c r="M900" s="4"/>
      <c r="N900" s="4"/>
      <c r="O900" s="275"/>
      <c r="P900" s="275"/>
      <c r="Q900" s="275"/>
      <c r="R900" s="275"/>
      <c r="S900" s="275"/>
    </row>
    <row r="901" spans="2:19" s="276" customFormat="1" x14ac:dyDescent="0.35">
      <c r="B901" s="536"/>
      <c r="C901" s="536"/>
      <c r="D901" s="536"/>
      <c r="E901" s="536"/>
      <c r="F901" s="4"/>
      <c r="G901" s="4"/>
      <c r="H901" s="4"/>
      <c r="I901" s="4"/>
      <c r="J901" s="4"/>
      <c r="K901" s="4"/>
      <c r="L901" s="4"/>
      <c r="M901" s="4"/>
      <c r="N901" s="4"/>
      <c r="O901" s="275"/>
      <c r="P901" s="275"/>
      <c r="Q901" s="275"/>
      <c r="R901" s="275"/>
      <c r="S901" s="275"/>
    </row>
    <row r="902" spans="2:19" s="276" customFormat="1" x14ac:dyDescent="0.35">
      <c r="B902" s="520" t="s">
        <v>445</v>
      </c>
      <c r="C902" s="520"/>
      <c r="D902" s="4"/>
      <c r="E902" s="4"/>
      <c r="F902" s="4"/>
      <c r="G902" s="4"/>
      <c r="H902" s="4"/>
      <c r="I902" s="4"/>
      <c r="J902" s="4"/>
      <c r="K902" s="4"/>
      <c r="L902" s="4"/>
      <c r="M902" s="4"/>
      <c r="N902" s="4"/>
      <c r="O902" s="275"/>
      <c r="P902" s="275"/>
      <c r="Q902" s="275"/>
      <c r="R902" s="275"/>
      <c r="S902" s="275"/>
    </row>
    <row r="903" spans="2:19" s="276" customFormat="1" x14ac:dyDescent="0.35">
      <c r="B903" s="536" t="s">
        <v>444</v>
      </c>
      <c r="C903" s="536"/>
      <c r="D903" s="275"/>
      <c r="E903" s="4"/>
      <c r="F903" s="4"/>
      <c r="G903" s="4"/>
      <c r="H903" s="4"/>
      <c r="I903" s="4"/>
      <c r="J903" s="4"/>
      <c r="K903" s="4"/>
      <c r="L903" s="4"/>
      <c r="M903" s="4"/>
      <c r="N903" s="4"/>
      <c r="O903" s="275"/>
      <c r="P903" s="275"/>
      <c r="Q903" s="275"/>
      <c r="R903" s="275"/>
      <c r="S903" s="275"/>
    </row>
    <row r="904" spans="2:19" s="276" customFormat="1" x14ac:dyDescent="0.35">
      <c r="B904" s="275"/>
      <c r="C904" s="275"/>
      <c r="D904" s="275"/>
      <c r="E904" s="4"/>
      <c r="F904" s="4"/>
      <c r="G904" s="4"/>
      <c r="H904" s="4"/>
      <c r="I904" s="4"/>
      <c r="J904" s="4"/>
      <c r="K904" s="4"/>
      <c r="L904" s="4"/>
      <c r="M904" s="4"/>
      <c r="N904" s="4"/>
      <c r="O904" s="275"/>
      <c r="P904" s="275"/>
      <c r="Q904" s="275"/>
      <c r="R904" s="275"/>
      <c r="S904" s="275"/>
    </row>
    <row r="905" spans="2:19" s="276" customFormat="1" x14ac:dyDescent="0.35">
      <c r="B905" s="304"/>
      <c r="C905" s="8"/>
      <c r="D905" s="300" t="s">
        <v>732</v>
      </c>
      <c r="E905" s="275"/>
      <c r="F905" s="4"/>
      <c r="G905" s="4"/>
      <c r="H905" s="4"/>
      <c r="I905" s="4"/>
      <c r="J905" s="1064"/>
      <c r="K905" s="1064"/>
      <c r="L905" s="1064"/>
      <c r="M905" s="1064"/>
      <c r="N905" s="1064"/>
      <c r="O905" s="1064"/>
      <c r="P905" s="1064"/>
      <c r="Q905" s="1064"/>
      <c r="R905" s="1064"/>
      <c r="S905" s="275"/>
    </row>
    <row r="906" spans="2:19" s="276" customFormat="1" x14ac:dyDescent="0.35">
      <c r="B906" s="505"/>
      <c r="C906" s="8"/>
      <c r="D906" s="300" t="s">
        <v>725</v>
      </c>
      <c r="E906" s="275"/>
      <c r="F906" s="4"/>
      <c r="G906" s="4"/>
      <c r="H906" s="4"/>
      <c r="I906" s="4"/>
      <c r="J906" s="1065"/>
      <c r="K906" s="1065"/>
      <c r="L906" s="1065"/>
      <c r="M906" s="1065"/>
      <c r="N906" s="1065"/>
      <c r="O906" s="1065"/>
      <c r="P906" s="1065"/>
      <c r="Q906" s="1065"/>
      <c r="R906" s="1065"/>
      <c r="S906" s="275"/>
    </row>
    <row r="907" spans="2:19" s="276" customFormat="1" x14ac:dyDescent="0.35">
      <c r="B907" s="304"/>
      <c r="C907" s="8"/>
      <c r="D907" s="300" t="s">
        <v>443</v>
      </c>
      <c r="E907" s="275"/>
      <c r="F907" s="4"/>
      <c r="G907" s="4"/>
      <c r="H907" s="4"/>
      <c r="I907" s="4"/>
      <c r="J907" s="1065"/>
      <c r="K907" s="1065"/>
      <c r="L907" s="1065"/>
      <c r="M907" s="1065"/>
      <c r="N907" s="1065"/>
      <c r="O907" s="1065"/>
      <c r="P907" s="1065"/>
      <c r="Q907" s="1065"/>
      <c r="R907" s="1065"/>
      <c r="S907" s="275"/>
    </row>
    <row r="908" spans="2:19" s="276" customFormat="1" x14ac:dyDescent="0.35">
      <c r="B908" s="304"/>
      <c r="C908" s="8"/>
      <c r="D908" s="300" t="s">
        <v>442</v>
      </c>
      <c r="E908" s="275"/>
      <c r="F908" s="4"/>
      <c r="G908" s="4"/>
      <c r="H908" s="4"/>
      <c r="I908" s="4"/>
      <c r="J908" s="1065"/>
      <c r="K908" s="1065"/>
      <c r="L908" s="1065"/>
      <c r="M908" s="1065"/>
      <c r="N908" s="1065"/>
      <c r="O908" s="1065"/>
      <c r="P908" s="1065"/>
      <c r="Q908" s="1065"/>
      <c r="R908" s="1065"/>
      <c r="S908" s="275"/>
    </row>
    <row r="909" spans="2:19" s="276" customFormat="1" x14ac:dyDescent="0.35">
      <c r="B909" s="304"/>
      <c r="C909" s="8"/>
      <c r="D909" s="300" t="s">
        <v>441</v>
      </c>
      <c r="E909" s="275"/>
      <c r="F909" s="4"/>
      <c r="G909" s="4"/>
      <c r="H909" s="4"/>
      <c r="I909" s="4"/>
      <c r="J909" s="535"/>
      <c r="K909" s="4"/>
      <c r="L909" s="4"/>
      <c r="M909" s="4"/>
      <c r="N909" s="4"/>
      <c r="O909" s="275"/>
      <c r="P909" s="275"/>
      <c r="Q909" s="275"/>
      <c r="R909" s="275"/>
      <c r="S909" s="275"/>
    </row>
    <row r="910" spans="2:19" s="276" customFormat="1" x14ac:dyDescent="0.35">
      <c r="B910" s="275"/>
      <c r="C910" s="275"/>
      <c r="D910" s="4"/>
      <c r="E910" s="4"/>
      <c r="F910" s="4"/>
      <c r="G910" s="4"/>
      <c r="H910" s="4"/>
      <c r="I910" s="4"/>
      <c r="J910" s="4"/>
      <c r="K910" s="4"/>
      <c r="L910" s="4"/>
      <c r="M910" s="4"/>
      <c r="N910" s="4"/>
      <c r="O910" s="275"/>
      <c r="P910" s="275"/>
      <c r="Q910" s="275"/>
      <c r="R910" s="275"/>
      <c r="S910" s="275"/>
    </row>
    <row r="911" spans="2:19" s="276" customFormat="1" x14ac:dyDescent="0.35">
      <c r="B911" s="536" t="s">
        <v>440</v>
      </c>
      <c r="C911" s="536"/>
      <c r="D911" s="275"/>
      <c r="E911" s="4"/>
      <c r="F911" s="4"/>
      <c r="G911" s="4"/>
      <c r="H911" s="4"/>
      <c r="I911" s="4"/>
      <c r="J911" s="537" t="s">
        <v>727</v>
      </c>
      <c r="K911" s="275"/>
      <c r="L911" s="536"/>
      <c r="M911" s="536"/>
      <c r="N911" s="536"/>
      <c r="O911" s="275"/>
      <c r="P911" s="536" t="s">
        <v>728</v>
      </c>
      <c r="Q911" s="4"/>
      <c r="R911" s="275"/>
      <c r="S911" s="286"/>
    </row>
    <row r="912" spans="2:19" s="276" customFormat="1" x14ac:dyDescent="0.35">
      <c r="B912" s="275"/>
      <c r="C912" s="275"/>
      <c r="D912" s="4"/>
      <c r="E912" s="4"/>
      <c r="F912" s="4"/>
      <c r="G912" s="4"/>
      <c r="H912" s="4"/>
      <c r="I912" s="4"/>
      <c r="J912" s="275"/>
      <c r="K912" s="275"/>
      <c r="L912" s="539"/>
      <c r="M912" s="539"/>
      <c r="N912" s="539"/>
      <c r="O912" s="275"/>
      <c r="P912" s="4"/>
      <c r="Q912" s="4"/>
      <c r="R912" s="275"/>
      <c r="S912" s="286"/>
    </row>
    <row r="913" spans="2:19" s="276" customFormat="1" x14ac:dyDescent="0.35">
      <c r="B913" s="278"/>
      <c r="C913" s="8"/>
      <c r="D913" s="300" t="s">
        <v>437</v>
      </c>
      <c r="E913" s="275"/>
      <c r="F913" s="4"/>
      <c r="G913" s="4"/>
      <c r="H913" s="4"/>
      <c r="I913" s="4"/>
      <c r="J913" s="1055"/>
      <c r="K913" s="1056"/>
      <c r="L913" s="1056"/>
      <c r="M913" s="1056"/>
      <c r="N913" s="1057"/>
      <c r="O913" s="275"/>
      <c r="P913" s="1055"/>
      <c r="Q913" s="1056"/>
      <c r="R913" s="1057"/>
      <c r="S913" s="286"/>
    </row>
    <row r="914" spans="2:19" s="276" customFormat="1" x14ac:dyDescent="0.35">
      <c r="B914" s="278"/>
      <c r="C914" s="8"/>
      <c r="D914" s="300" t="s">
        <v>436</v>
      </c>
      <c r="E914" s="275"/>
      <c r="F914" s="4"/>
      <c r="G914" s="4"/>
      <c r="H914" s="4"/>
      <c r="I914" s="4"/>
      <c r="J914" s="1055"/>
      <c r="K914" s="1056"/>
      <c r="L914" s="1056"/>
      <c r="M914" s="1056"/>
      <c r="N914" s="1057"/>
      <c r="O914" s="275"/>
      <c r="P914" s="1055"/>
      <c r="Q914" s="1056"/>
      <c r="R914" s="1057"/>
      <c r="S914" s="286"/>
    </row>
    <row r="915" spans="2:19" s="276" customFormat="1" x14ac:dyDescent="0.35">
      <c r="B915" s="278"/>
      <c r="C915" s="8"/>
      <c r="D915" s="300" t="s">
        <v>435</v>
      </c>
      <c r="E915" s="275"/>
      <c r="F915" s="4"/>
      <c r="G915" s="4"/>
      <c r="H915" s="4"/>
      <c r="I915" s="4"/>
      <c r="J915" s="1055"/>
      <c r="K915" s="1056"/>
      <c r="L915" s="1056"/>
      <c r="M915" s="1056"/>
      <c r="N915" s="1057"/>
      <c r="O915" s="275"/>
      <c r="P915" s="1055"/>
      <c r="Q915" s="1056"/>
      <c r="R915" s="1057"/>
      <c r="S915" s="286"/>
    </row>
    <row r="916" spans="2:19" s="276" customFormat="1" x14ac:dyDescent="0.35">
      <c r="B916" s="278"/>
      <c r="C916" s="8"/>
      <c r="D916" s="300" t="s">
        <v>434</v>
      </c>
      <c r="E916" s="275"/>
      <c r="F916" s="4"/>
      <c r="G916" s="4"/>
      <c r="H916" s="4"/>
      <c r="I916" s="4"/>
      <c r="J916" s="1055"/>
      <c r="K916" s="1056"/>
      <c r="L916" s="1056"/>
      <c r="M916" s="1056"/>
      <c r="N916" s="1057"/>
      <c r="O916" s="275"/>
      <c r="P916" s="1055"/>
      <c r="Q916" s="1056"/>
      <c r="R916" s="1057"/>
      <c r="S916" s="286"/>
    </row>
    <row r="917" spans="2:19" s="276" customFormat="1" x14ac:dyDescent="0.35">
      <c r="B917" s="278"/>
      <c r="C917" s="8"/>
      <c r="D917" s="300" t="s">
        <v>433</v>
      </c>
      <c r="E917" s="275"/>
      <c r="F917" s="4"/>
      <c r="G917" s="4"/>
      <c r="H917" s="4"/>
      <c r="I917" s="4"/>
      <c r="J917" s="1055"/>
      <c r="K917" s="1056"/>
      <c r="L917" s="1056"/>
      <c r="M917" s="1056"/>
      <c r="N917" s="1057"/>
      <c r="O917" s="275"/>
      <c r="P917" s="1055"/>
      <c r="Q917" s="1056"/>
      <c r="R917" s="1057"/>
      <c r="S917" s="286"/>
    </row>
    <row r="918" spans="2:19" s="276" customFormat="1" x14ac:dyDescent="0.35">
      <c r="B918" s="278"/>
      <c r="C918" s="8"/>
      <c r="D918" s="300" t="s">
        <v>432</v>
      </c>
      <c r="E918" s="275"/>
      <c r="F918" s="4"/>
      <c r="G918" s="4"/>
      <c r="H918" s="4"/>
      <c r="I918" s="4"/>
      <c r="J918" s="1055"/>
      <c r="K918" s="1056"/>
      <c r="L918" s="1056"/>
      <c r="M918" s="1056"/>
      <c r="N918" s="1057"/>
      <c r="O918" s="275"/>
      <c r="P918" s="1055"/>
      <c r="Q918" s="1056"/>
      <c r="R918" s="1057"/>
      <c r="S918" s="286"/>
    </row>
    <row r="919" spans="2:19" s="276" customFormat="1" x14ac:dyDescent="0.35">
      <c r="B919" s="278"/>
      <c r="C919" s="8"/>
      <c r="D919" s="300" t="s">
        <v>431</v>
      </c>
      <c r="E919" s="275"/>
      <c r="F919" s="4"/>
      <c r="G919" s="4"/>
      <c r="H919" s="4"/>
      <c r="I919" s="4"/>
      <c r="J919" s="1055"/>
      <c r="K919" s="1056"/>
      <c r="L919" s="1056"/>
      <c r="M919" s="1056"/>
      <c r="N919" s="1057"/>
      <c r="O919" s="275"/>
      <c r="P919" s="1055"/>
      <c r="Q919" s="1056"/>
      <c r="R919" s="1057"/>
      <c r="S919" s="275"/>
    </row>
    <row r="920" spans="2:19" s="276" customFormat="1" ht="15" customHeight="1" x14ac:dyDescent="0.35">
      <c r="B920" s="278"/>
      <c r="C920" s="8"/>
      <c r="D920" s="300" t="s">
        <v>430</v>
      </c>
      <c r="E920" s="275"/>
      <c r="F920" s="4"/>
      <c r="G920" s="4"/>
      <c r="H920" s="4"/>
      <c r="I920" s="4"/>
      <c r="J920" s="1055"/>
      <c r="K920" s="1056"/>
      <c r="L920" s="1056"/>
      <c r="M920" s="1056"/>
      <c r="N920" s="1057"/>
      <c r="O920" s="275"/>
      <c r="P920" s="1055"/>
      <c r="Q920" s="1056"/>
      <c r="R920" s="1057"/>
      <c r="S920" s="285"/>
    </row>
    <row r="921" spans="2:19" s="276" customFormat="1" ht="15" customHeight="1" x14ac:dyDescent="0.35">
      <c r="B921" s="520"/>
      <c r="C921" s="520"/>
      <c r="D921" s="4"/>
      <c r="E921" s="4"/>
      <c r="F921" s="4"/>
      <c r="G921" s="4"/>
      <c r="H921" s="4"/>
      <c r="I921" s="4"/>
      <c r="J921" s="4"/>
      <c r="K921" s="4"/>
      <c r="L921" s="4"/>
      <c r="M921" s="4"/>
      <c r="N921" s="4"/>
      <c r="O921" s="275"/>
      <c r="P921" s="275"/>
      <c r="Q921" s="275"/>
      <c r="R921" s="275"/>
      <c r="S921" s="284"/>
    </row>
    <row r="922" spans="2:19" s="276" customFormat="1" x14ac:dyDescent="0.35">
      <c r="B922" s="520" t="s">
        <v>729</v>
      </c>
      <c r="C922" s="520"/>
      <c r="D922" s="4"/>
      <c r="E922" s="4"/>
      <c r="F922" s="4"/>
      <c r="G922" s="4"/>
      <c r="H922" s="4"/>
      <c r="I922" s="4"/>
      <c r="J922" s="4"/>
      <c r="K922" s="4"/>
      <c r="L922" s="4"/>
      <c r="M922" s="4"/>
      <c r="N922" s="4"/>
      <c r="O922" s="275"/>
      <c r="P922" s="275"/>
      <c r="Q922" s="275"/>
      <c r="R922" s="275"/>
      <c r="S922" s="279"/>
    </row>
    <row r="923" spans="2:19" s="276" customFormat="1" ht="37.5" customHeight="1" x14ac:dyDescent="0.35">
      <c r="B923" s="1058" t="s">
        <v>991</v>
      </c>
      <c r="C923" s="1058"/>
      <c r="D923" s="1058"/>
      <c r="E923" s="1058"/>
      <c r="F923" s="1058"/>
      <c r="G923" s="1058"/>
      <c r="H923" s="1058"/>
      <c r="I923" s="1058"/>
      <c r="J923" s="1058"/>
      <c r="K923" s="1058"/>
      <c r="L923" s="1058"/>
      <c r="M923" s="1058"/>
      <c r="N923" s="1058"/>
      <c r="O923" s="1058"/>
      <c r="P923" s="1058"/>
      <c r="Q923" s="1058"/>
      <c r="R923" s="1058"/>
      <c r="S923" s="279"/>
    </row>
    <row r="924" spans="2:19" s="276" customFormat="1" ht="80.150000000000006" customHeight="1" x14ac:dyDescent="0.35">
      <c r="B924" s="1059"/>
      <c r="C924" s="1060"/>
      <c r="D924" s="1060"/>
      <c r="E924" s="1060"/>
      <c r="F924" s="1060"/>
      <c r="G924" s="1060"/>
      <c r="H924" s="1060"/>
      <c r="I924" s="1060"/>
      <c r="J924" s="1060"/>
      <c r="K924" s="1060"/>
      <c r="L924" s="1060"/>
      <c r="M924" s="1060"/>
      <c r="N924" s="1060"/>
      <c r="O924" s="1060"/>
      <c r="P924" s="1060"/>
      <c r="Q924" s="1060"/>
      <c r="R924" s="1061"/>
      <c r="S924" s="275"/>
    </row>
    <row r="925" spans="2:19" s="276" customFormat="1" x14ac:dyDescent="0.35">
      <c r="B925" s="540" t="s">
        <v>257</v>
      </c>
      <c r="C925" s="540"/>
      <c r="D925" s="541"/>
      <c r="E925" s="542">
        <f>1500-LEN(B924)</f>
        <v>1500</v>
      </c>
      <c r="F925" s="541"/>
      <c r="G925" s="541"/>
      <c r="H925" s="541"/>
      <c r="I925" s="541"/>
      <c r="J925" s="541"/>
      <c r="K925" s="541"/>
      <c r="L925" s="543"/>
      <c r="M925" s="541"/>
      <c r="N925" s="544"/>
      <c r="O925" s="544"/>
      <c r="P925" s="544"/>
      <c r="Q925" s="544"/>
      <c r="R925" s="544"/>
      <c r="S925" s="279"/>
    </row>
    <row r="926" spans="2:19" s="276" customFormat="1" ht="15" customHeight="1" x14ac:dyDescent="0.35">
      <c r="B926" s="535"/>
      <c r="C926" s="535"/>
      <c r="D926" s="284"/>
      <c r="E926" s="545"/>
      <c r="F926" s="284"/>
      <c r="G926" s="284"/>
      <c r="H926" s="284"/>
      <c r="I926" s="284"/>
      <c r="J926" s="284"/>
      <c r="K926" s="284"/>
      <c r="L926" s="532"/>
      <c r="M926" s="284"/>
      <c r="N926" s="279"/>
      <c r="O926" s="279"/>
      <c r="P926" s="279"/>
      <c r="Q926" s="279"/>
      <c r="R926" s="279"/>
      <c r="S926" s="275"/>
    </row>
    <row r="927" spans="2:19" s="276" customFormat="1" x14ac:dyDescent="0.35">
      <c r="B927" s="546" t="s">
        <v>730</v>
      </c>
      <c r="C927" s="535"/>
      <c r="D927" s="284"/>
      <c r="E927" s="545"/>
      <c r="F927" s="284"/>
      <c r="G927" s="284"/>
      <c r="H927" s="284"/>
      <c r="I927" s="284"/>
      <c r="J927" s="284"/>
      <c r="K927" s="284"/>
      <c r="L927" s="532"/>
      <c r="M927" s="284"/>
      <c r="N927" s="279"/>
      <c r="O927" s="279"/>
      <c r="P927" s="279"/>
      <c r="Q927" s="279"/>
      <c r="R927" s="279"/>
      <c r="S927" s="275"/>
    </row>
    <row r="928" spans="2:19" s="276" customFormat="1" ht="24" customHeight="1" x14ac:dyDescent="0.35">
      <c r="B928" s="1058" t="s">
        <v>731</v>
      </c>
      <c r="C928" s="1058"/>
      <c r="D928" s="1058"/>
      <c r="E928" s="1058"/>
      <c r="F928" s="1058"/>
      <c r="G928" s="1058"/>
      <c r="H928" s="1058"/>
      <c r="I928" s="1058"/>
      <c r="J928" s="1058"/>
      <c r="K928" s="1058"/>
      <c r="L928" s="1058"/>
      <c r="M928" s="1058"/>
      <c r="N928" s="1058"/>
      <c r="O928" s="1058"/>
      <c r="P928" s="1058"/>
      <c r="Q928" s="1058"/>
      <c r="R928" s="1058"/>
      <c r="S928" s="275"/>
    </row>
    <row r="929" spans="2:19" s="276" customFormat="1" ht="80.150000000000006" customHeight="1" x14ac:dyDescent="0.35">
      <c r="B929" s="1059"/>
      <c r="C929" s="1060"/>
      <c r="D929" s="1060"/>
      <c r="E929" s="1060"/>
      <c r="F929" s="1060"/>
      <c r="G929" s="1060"/>
      <c r="H929" s="1060"/>
      <c r="I929" s="1060"/>
      <c r="J929" s="1060"/>
      <c r="K929" s="1060"/>
      <c r="L929" s="1060"/>
      <c r="M929" s="1060"/>
      <c r="N929" s="1060"/>
      <c r="O929" s="1060"/>
      <c r="P929" s="1060"/>
      <c r="Q929" s="1060"/>
      <c r="R929" s="1061"/>
      <c r="S929" s="275"/>
    </row>
    <row r="930" spans="2:19" s="276" customFormat="1" ht="16" thickBot="1" x14ac:dyDescent="0.4">
      <c r="B930" s="547" t="s">
        <v>257</v>
      </c>
      <c r="C930" s="547"/>
      <c r="D930" s="548"/>
      <c r="E930" s="549">
        <f>1500-LEN(B929)</f>
        <v>1500</v>
      </c>
      <c r="F930" s="548"/>
      <c r="G930" s="548"/>
      <c r="H930" s="548"/>
      <c r="I930" s="548"/>
      <c r="J930" s="548"/>
      <c r="K930" s="548"/>
      <c r="L930" s="550"/>
      <c r="M930" s="548"/>
      <c r="N930" s="551"/>
      <c r="O930" s="551"/>
      <c r="P930" s="551"/>
      <c r="Q930" s="551"/>
      <c r="R930" s="551"/>
      <c r="S930" s="275"/>
    </row>
    <row r="931" spans="2:19" s="276" customFormat="1" x14ac:dyDescent="0.35">
      <c r="B931" s="535"/>
      <c r="C931" s="535"/>
      <c r="D931" s="284"/>
      <c r="E931" s="545"/>
      <c r="F931" s="284"/>
      <c r="G931" s="284"/>
      <c r="H931" s="284"/>
      <c r="I931" s="284"/>
      <c r="J931" s="284"/>
      <c r="K931" s="284"/>
      <c r="L931" s="532"/>
      <c r="M931" s="284"/>
      <c r="N931" s="279"/>
      <c r="O931" s="279"/>
      <c r="P931" s="279"/>
      <c r="Q931" s="279"/>
      <c r="R931" s="279"/>
      <c r="S931" s="275"/>
    </row>
    <row r="932" spans="2:19" s="276" customFormat="1" ht="18" x14ac:dyDescent="0.4">
      <c r="B932" s="519" t="s">
        <v>463</v>
      </c>
      <c r="C932" s="519"/>
      <c r="D932" s="520"/>
      <c r="E932" s="520"/>
      <c r="F932" s="520"/>
      <c r="G932" s="520"/>
      <c r="H932" s="520"/>
      <c r="I932" s="520"/>
      <c r="J932" s="520"/>
      <c r="K932" s="520"/>
      <c r="L932" s="521"/>
      <c r="M932" s="520"/>
      <c r="N932" s="166"/>
      <c r="O932" s="275"/>
      <c r="P932" s="166"/>
      <c r="Q932" s="275"/>
      <c r="R932" s="275"/>
      <c r="S932" s="275"/>
    </row>
    <row r="933" spans="2:19" s="276" customFormat="1" ht="16" thickBot="1" x14ac:dyDescent="0.4">
      <c r="B933" s="522" t="s">
        <v>462</v>
      </c>
      <c r="C933" s="522"/>
      <c r="D933" s="523"/>
      <c r="E933" s="523"/>
      <c r="F933" s="523"/>
      <c r="G933" s="523"/>
      <c r="H933" s="523"/>
      <c r="I933" s="523"/>
      <c r="J933" s="523"/>
      <c r="K933" s="523"/>
      <c r="L933" s="524"/>
      <c r="M933" s="523"/>
      <c r="N933" s="525"/>
      <c r="O933" s="275"/>
      <c r="P933" s="525"/>
      <c r="Q933" s="525"/>
      <c r="R933" s="525"/>
      <c r="S933" s="279"/>
    </row>
    <row r="934" spans="2:19" s="276" customFormat="1" x14ac:dyDescent="0.35">
      <c r="B934" s="526"/>
      <c r="C934" s="526"/>
      <c r="D934" s="526"/>
      <c r="E934" s="527"/>
      <c r="F934" s="726" t="s">
        <v>886</v>
      </c>
      <c r="G934" s="282"/>
      <c r="H934" s="528"/>
      <c r="I934" s="528"/>
      <c r="J934" s="526"/>
      <c r="K934" s="526"/>
      <c r="L934" s="529" t="s">
        <v>238</v>
      </c>
      <c r="M934" s="526"/>
      <c r="N934" s="1062" t="s">
        <v>255</v>
      </c>
      <c r="O934" s="1062"/>
      <c r="P934" s="1062"/>
      <c r="Q934" s="530"/>
      <c r="R934" s="530"/>
      <c r="S934" s="275"/>
    </row>
    <row r="935" spans="2:19" s="276" customFormat="1" x14ac:dyDescent="0.35">
      <c r="B935" s="531" t="s">
        <v>468</v>
      </c>
      <c r="C935" s="532"/>
      <c r="D935" s="533">
        <f>D869+1</f>
        <v>15</v>
      </c>
      <c r="E935" s="1074"/>
      <c r="F935" s="1075"/>
      <c r="G935" s="1076"/>
      <c r="H935" s="4"/>
      <c r="I935" s="4"/>
      <c r="J935" s="8" t="s">
        <v>232</v>
      </c>
      <c r="K935" s="8"/>
      <c r="L935" s="283"/>
      <c r="M935" s="4"/>
      <c r="N935" s="1070"/>
      <c r="O935" s="1071"/>
      <c r="P935" s="1071"/>
      <c r="Q935" s="1071"/>
      <c r="R935" s="1072"/>
      <c r="S935" s="275"/>
    </row>
    <row r="936" spans="2:19" s="276" customFormat="1" x14ac:dyDescent="0.35">
      <c r="B936" s="8" t="s">
        <v>231</v>
      </c>
      <c r="C936" s="8"/>
      <c r="D936" s="1077"/>
      <c r="E936" s="1077"/>
      <c r="F936" s="1077"/>
      <c r="G936" s="1077"/>
      <c r="H936" s="4"/>
      <c r="I936" s="4"/>
      <c r="J936" s="8" t="s">
        <v>241</v>
      </c>
      <c r="K936" s="8"/>
      <c r="L936" s="283"/>
      <c r="M936" s="4"/>
      <c r="N936" s="1070"/>
      <c r="O936" s="1071"/>
      <c r="P936" s="1071"/>
      <c r="Q936" s="1071"/>
      <c r="R936" s="1072"/>
      <c r="S936" s="275"/>
    </row>
    <row r="937" spans="2:19" s="276" customFormat="1" x14ac:dyDescent="0.35">
      <c r="B937" s="8" t="s">
        <v>227</v>
      </c>
      <c r="C937" s="8"/>
      <c r="D937" s="1069"/>
      <c r="E937" s="1069"/>
      <c r="F937" s="1069"/>
      <c r="G937" s="1069"/>
      <c r="H937" s="4"/>
      <c r="I937" s="4"/>
      <c r="J937" s="8" t="s">
        <v>239</v>
      </c>
      <c r="K937" s="8"/>
      <c r="L937" s="283"/>
      <c r="M937" s="4"/>
      <c r="N937" s="1070"/>
      <c r="O937" s="1071"/>
      <c r="P937" s="1071"/>
      <c r="Q937" s="1071"/>
      <c r="R937" s="1072"/>
      <c r="S937" s="275"/>
    </row>
    <row r="938" spans="2:19" s="276" customFormat="1" x14ac:dyDescent="0.35">
      <c r="B938" s="8" t="s">
        <v>461</v>
      </c>
      <c r="C938" s="8"/>
      <c r="D938" s="1069"/>
      <c r="E938" s="1069"/>
      <c r="F938" s="1069"/>
      <c r="G938" s="1069"/>
      <c r="H938" s="4"/>
      <c r="I938" s="4"/>
      <c r="J938" s="8" t="s">
        <v>244</v>
      </c>
      <c r="K938" s="8"/>
      <c r="L938" s="283"/>
      <c r="M938" s="4"/>
      <c r="N938" s="1070"/>
      <c r="O938" s="1071"/>
      <c r="P938" s="1071"/>
      <c r="Q938" s="1071"/>
      <c r="R938" s="1072"/>
      <c r="S938" s="275"/>
    </row>
    <row r="939" spans="2:19" s="276" customFormat="1" x14ac:dyDescent="0.35">
      <c r="B939" s="8" t="s">
        <v>254</v>
      </c>
      <c r="C939" s="8"/>
      <c r="D939" s="1073"/>
      <c r="E939" s="1073"/>
      <c r="F939" s="1073"/>
      <c r="G939" s="1073"/>
      <c r="H939" s="4"/>
      <c r="I939" s="4"/>
      <c r="J939" s="8" t="s">
        <v>240</v>
      </c>
      <c r="K939" s="8"/>
      <c r="L939" s="283"/>
      <c r="M939" s="4"/>
      <c r="N939" s="1070"/>
      <c r="O939" s="1071"/>
      <c r="P939" s="1071"/>
      <c r="Q939" s="1071"/>
      <c r="R939" s="1072"/>
      <c r="S939" s="275"/>
    </row>
    <row r="940" spans="2:19" s="276" customFormat="1" x14ac:dyDescent="0.35">
      <c r="B940" s="8" t="s">
        <v>48</v>
      </c>
      <c r="C940" s="8"/>
      <c r="D940" s="1069"/>
      <c r="E940" s="1069"/>
      <c r="F940" s="1069"/>
      <c r="G940" s="1069"/>
      <c r="H940" s="4"/>
      <c r="I940" s="4"/>
      <c r="J940" s="4"/>
      <c r="K940" s="4"/>
      <c r="L940" s="8"/>
      <c r="M940" s="4"/>
      <c r="N940" s="299"/>
      <c r="O940" s="275"/>
      <c r="P940" s="299"/>
      <c r="Q940" s="275"/>
      <c r="R940" s="275"/>
      <c r="S940" s="275"/>
    </row>
    <row r="941" spans="2:19" s="276" customFormat="1" x14ac:dyDescent="0.35">
      <c r="B941" s="8" t="s">
        <v>283</v>
      </c>
      <c r="C941" s="4"/>
      <c r="D941" s="1069"/>
      <c r="E941" s="1069"/>
      <c r="F941" s="1069"/>
      <c r="G941" s="1069"/>
      <c r="H941" s="4"/>
      <c r="I941" s="4"/>
      <c r="J941" s="275"/>
      <c r="K941" s="275"/>
      <c r="L941" s="275"/>
      <c r="M941" s="275"/>
      <c r="N941" s="275"/>
      <c r="O941" s="275"/>
      <c r="P941" s="275"/>
      <c r="Q941" s="275"/>
      <c r="R941" s="275"/>
      <c r="S941" s="275"/>
    </row>
    <row r="942" spans="2:19" s="276" customFormat="1" x14ac:dyDescent="0.35">
      <c r="B942" s="8" t="s">
        <v>236</v>
      </c>
      <c r="C942" s="8"/>
      <c r="D942" s="280"/>
      <c r="E942" s="534" t="s">
        <v>234</v>
      </c>
      <c r="F942" s="4"/>
      <c r="G942" s="4"/>
      <c r="H942" s="4"/>
      <c r="I942" s="4"/>
      <c r="J942" s="8" t="s">
        <v>243</v>
      </c>
      <c r="K942" s="4"/>
      <c r="L942" s="282"/>
      <c r="M942" s="4"/>
      <c r="N942"/>
      <c r="O942"/>
      <c r="P942"/>
      <c r="Q942"/>
      <c r="R942" s="275"/>
      <c r="S942" s="275"/>
    </row>
    <row r="943" spans="2:19" s="276" customFormat="1" x14ac:dyDescent="0.35">
      <c r="B943" s="8" t="s">
        <v>237</v>
      </c>
      <c r="C943" s="8"/>
      <c r="D943" s="280"/>
      <c r="E943" s="534" t="s">
        <v>235</v>
      </c>
      <c r="F943" s="4"/>
      <c r="G943" s="4"/>
      <c r="H943" s="4"/>
      <c r="I943" s="4"/>
      <c r="J943" s="8" t="s">
        <v>233</v>
      </c>
      <c r="K943" s="4"/>
      <c r="L943" s="281"/>
      <c r="M943" s="4"/>
      <c r="N943" s="299"/>
      <c r="O943" s="275"/>
      <c r="P943" s="299"/>
      <c r="Q943" s="275"/>
      <c r="R943" s="275"/>
      <c r="S943" s="275"/>
    </row>
    <row r="944" spans="2:19" s="276" customFormat="1" x14ac:dyDescent="0.35">
      <c r="B944" s="275"/>
      <c r="C944" s="275"/>
      <c r="D944" s="275"/>
      <c r="E944" s="275"/>
      <c r="F944" s="275"/>
      <c r="G944" s="275"/>
      <c r="H944" s="275"/>
      <c r="I944" s="275"/>
      <c r="J944" s="8" t="s">
        <v>183</v>
      </c>
      <c r="K944" s="4"/>
      <c r="L944" s="1066"/>
      <c r="M944" s="1067"/>
      <c r="N944" s="1067"/>
      <c r="O944" s="1067"/>
      <c r="P944" s="1068"/>
      <c r="Q944" s="275"/>
      <c r="R944" s="275"/>
      <c r="S944" s="275"/>
    </row>
    <row r="945" spans="2:19" s="276" customFormat="1" x14ac:dyDescent="0.35">
      <c r="B945" s="520" t="s">
        <v>460</v>
      </c>
      <c r="C945" s="520"/>
      <c r="G945" s="4"/>
      <c r="H945" s="4"/>
      <c r="I945" s="4"/>
      <c r="J945" s="4"/>
      <c r="K945" s="4"/>
      <c r="L945" s="4"/>
      <c r="M945" s="4"/>
      <c r="N945" s="4"/>
      <c r="O945" s="275"/>
      <c r="P945" s="275"/>
      <c r="Q945" s="275"/>
      <c r="R945" s="275"/>
      <c r="S945" s="275"/>
    </row>
    <row r="946" spans="2:19" s="276" customFormat="1" x14ac:dyDescent="0.35">
      <c r="B946" s="535" t="s">
        <v>990</v>
      </c>
      <c r="C946" s="535"/>
      <c r="D946" s="4"/>
      <c r="E946" s="4"/>
      <c r="F946" s="4"/>
      <c r="G946" s="4"/>
      <c r="H946" s="4"/>
      <c r="I946" s="4"/>
      <c r="J946" s="275"/>
      <c r="K946" s="4"/>
      <c r="L946" s="4"/>
      <c r="M946" s="4"/>
      <c r="N946" s="4"/>
      <c r="O946" s="275"/>
      <c r="P946" s="275"/>
      <c r="Q946" s="275"/>
      <c r="R946" s="275"/>
      <c r="S946" s="275"/>
    </row>
    <row r="947" spans="2:19" s="276" customFormat="1" x14ac:dyDescent="0.35">
      <c r="B947" s="535"/>
      <c r="C947" s="535"/>
      <c r="D947" s="4"/>
      <c r="E947" s="4"/>
      <c r="F947" s="4"/>
      <c r="G947" s="4"/>
      <c r="H947" s="4"/>
      <c r="I947" s="4"/>
      <c r="J947" s="275"/>
      <c r="K947" s="4"/>
      <c r="L947" s="4"/>
      <c r="M947" s="4"/>
      <c r="N947" s="4"/>
      <c r="O947" s="275"/>
      <c r="P947" s="275"/>
      <c r="Q947" s="275"/>
      <c r="R947" s="275"/>
      <c r="S947" s="275"/>
    </row>
    <row r="948" spans="2:19" s="276" customFormat="1" x14ac:dyDescent="0.35">
      <c r="B948" s="285" t="s">
        <v>464</v>
      </c>
      <c r="C948" s="285"/>
      <c r="D948" s="4"/>
      <c r="E948" s="4"/>
      <c r="F948" s="4"/>
      <c r="G948" s="536" t="s">
        <v>439</v>
      </c>
      <c r="H948" s="4"/>
      <c r="I948" s="4"/>
      <c r="J948" s="4"/>
      <c r="K948" s="4"/>
      <c r="L948" s="275"/>
      <c r="M948" s="275"/>
      <c r="N948" s="537" t="s">
        <v>438</v>
      </c>
      <c r="O948" s="275"/>
      <c r="P948" s="275"/>
      <c r="Q948" s="275"/>
      <c r="R948" s="275"/>
      <c r="S948" s="286"/>
    </row>
    <row r="949" spans="2:19" s="276" customFormat="1" x14ac:dyDescent="0.35">
      <c r="B949" s="292"/>
      <c r="C949" s="538"/>
      <c r="D949" s="300" t="s">
        <v>459</v>
      </c>
      <c r="E949" s="275"/>
      <c r="F949" s="4"/>
      <c r="G949" s="1055"/>
      <c r="H949" s="1056"/>
      <c r="I949" s="1056"/>
      <c r="J949" s="1056"/>
      <c r="K949" s="1056"/>
      <c r="L949" s="1057"/>
      <c r="M949" s="275"/>
      <c r="N949" s="1055"/>
      <c r="O949" s="1056"/>
      <c r="P949" s="1056"/>
      <c r="Q949" s="1056"/>
      <c r="R949" s="1057"/>
      <c r="S949" s="286"/>
    </row>
    <row r="950" spans="2:19" s="276" customFormat="1" x14ac:dyDescent="0.35">
      <c r="B950" s="292"/>
      <c r="C950" s="538"/>
      <c r="D950" s="300" t="s">
        <v>458</v>
      </c>
      <c r="E950" s="275"/>
      <c r="F950" s="4"/>
      <c r="G950" s="1055"/>
      <c r="H950" s="1056"/>
      <c r="I950" s="1056"/>
      <c r="J950" s="1056"/>
      <c r="K950" s="1056"/>
      <c r="L950" s="1057"/>
      <c r="M950" s="275"/>
      <c r="N950" s="1055"/>
      <c r="O950" s="1056"/>
      <c r="P950" s="1056"/>
      <c r="Q950" s="1056"/>
      <c r="R950" s="1057"/>
      <c r="S950" s="286"/>
    </row>
    <row r="951" spans="2:19" s="276" customFormat="1" x14ac:dyDescent="0.35">
      <c r="B951" s="292"/>
      <c r="C951" s="538"/>
      <c r="D951" s="300" t="s">
        <v>457</v>
      </c>
      <c r="E951" s="275"/>
      <c r="F951" s="4"/>
      <c r="G951" s="1055"/>
      <c r="H951" s="1056"/>
      <c r="I951" s="1056"/>
      <c r="J951" s="1056"/>
      <c r="K951" s="1056"/>
      <c r="L951" s="1057"/>
      <c r="M951" s="275"/>
      <c r="N951" s="1055"/>
      <c r="O951" s="1056"/>
      <c r="P951" s="1056"/>
      <c r="Q951" s="1056"/>
      <c r="R951" s="1057"/>
      <c r="S951" s="286"/>
    </row>
    <row r="952" spans="2:19" s="276" customFormat="1" x14ac:dyDescent="0.35">
      <c r="B952" s="292"/>
      <c r="C952" s="538"/>
      <c r="D952" s="300" t="s">
        <v>456</v>
      </c>
      <c r="E952" s="275"/>
      <c r="F952" s="4"/>
      <c r="G952" s="1055"/>
      <c r="H952" s="1056"/>
      <c r="I952" s="1056"/>
      <c r="J952" s="1056"/>
      <c r="K952" s="1056"/>
      <c r="L952" s="1057"/>
      <c r="M952" s="275"/>
      <c r="N952" s="1055"/>
      <c r="O952" s="1056"/>
      <c r="P952" s="1056"/>
      <c r="Q952" s="1056"/>
      <c r="R952" s="1057"/>
      <c r="S952" s="286"/>
    </row>
    <row r="953" spans="2:19" s="276" customFormat="1" x14ac:dyDescent="0.35">
      <c r="B953" s="292"/>
      <c r="C953" s="538"/>
      <c r="D953" s="300" t="s">
        <v>455</v>
      </c>
      <c r="E953" s="275"/>
      <c r="F953" s="4"/>
      <c r="G953" s="1055"/>
      <c r="H953" s="1056"/>
      <c r="I953" s="1056"/>
      <c r="J953" s="1056"/>
      <c r="K953" s="1056"/>
      <c r="L953" s="1057"/>
      <c r="M953" s="275"/>
      <c r="N953" s="1055"/>
      <c r="O953" s="1056"/>
      <c r="P953" s="1056"/>
      <c r="Q953" s="1056"/>
      <c r="R953" s="1057"/>
      <c r="S953" s="286"/>
    </row>
    <row r="954" spans="2:19" s="276" customFormat="1" x14ac:dyDescent="0.35">
      <c r="B954" s="292"/>
      <c r="C954" s="538"/>
      <c r="D954" s="300" t="s">
        <v>454</v>
      </c>
      <c r="E954" s="275"/>
      <c r="F954" s="4"/>
      <c r="G954" s="1055"/>
      <c r="H954" s="1056"/>
      <c r="I954" s="1056"/>
      <c r="J954" s="1056"/>
      <c r="K954" s="1056"/>
      <c r="L954" s="1057"/>
      <c r="M954" s="275"/>
      <c r="N954" s="1055"/>
      <c r="O954" s="1056"/>
      <c r="P954" s="1056"/>
      <c r="Q954" s="1056"/>
      <c r="R954" s="1057"/>
      <c r="S954" s="286"/>
    </row>
    <row r="955" spans="2:19" s="276" customFormat="1" x14ac:dyDescent="0.35">
      <c r="B955" s="292"/>
      <c r="C955" s="538"/>
      <c r="D955" s="300" t="s">
        <v>453</v>
      </c>
      <c r="E955" s="275"/>
      <c r="F955" s="4"/>
      <c r="G955" s="1055"/>
      <c r="H955" s="1056"/>
      <c r="I955" s="1056"/>
      <c r="J955" s="1056"/>
      <c r="K955" s="1056"/>
      <c r="L955" s="1057"/>
      <c r="M955" s="275"/>
      <c r="N955" s="1055"/>
      <c r="O955" s="1056"/>
      <c r="P955" s="1056"/>
      <c r="Q955" s="1056"/>
      <c r="R955" s="1057"/>
      <c r="S955" s="286"/>
    </row>
    <row r="956" spans="2:19" s="276" customFormat="1" x14ac:dyDescent="0.35">
      <c r="B956" s="292"/>
      <c r="C956" s="538"/>
      <c r="D956" s="300" t="s">
        <v>452</v>
      </c>
      <c r="E956" s="275"/>
      <c r="F956" s="4"/>
      <c r="G956" s="1055"/>
      <c r="H956" s="1056"/>
      <c r="I956" s="1056"/>
      <c r="J956" s="1056"/>
      <c r="K956" s="1056"/>
      <c r="L956" s="1057"/>
      <c r="M956" s="275"/>
      <c r="N956" s="1055"/>
      <c r="O956" s="1056"/>
      <c r="P956" s="1056"/>
      <c r="Q956" s="1056"/>
      <c r="R956" s="1057"/>
      <c r="S956" s="286"/>
    </row>
    <row r="957" spans="2:19" s="276" customFormat="1" x14ac:dyDescent="0.35">
      <c r="B957" s="292"/>
      <c r="C957" s="538"/>
      <c r="D957" s="300" t="s">
        <v>451</v>
      </c>
      <c r="E957" s="275"/>
      <c r="F957" s="4"/>
      <c r="G957" s="1055"/>
      <c r="H957" s="1056"/>
      <c r="I957" s="1056"/>
      <c r="J957" s="1056"/>
      <c r="K957" s="1056"/>
      <c r="L957" s="1057"/>
      <c r="M957" s="275"/>
      <c r="N957" s="1055"/>
      <c r="O957" s="1056"/>
      <c r="P957" s="1056"/>
      <c r="Q957" s="1056"/>
      <c r="R957" s="1057"/>
      <c r="S957" s="286"/>
    </row>
    <row r="958" spans="2:19" s="276" customFormat="1" x14ac:dyDescent="0.35">
      <c r="B958" s="292"/>
      <c r="C958" s="538"/>
      <c r="D958" s="300" t="s">
        <v>450</v>
      </c>
      <c r="E958" s="275"/>
      <c r="F958" s="4"/>
      <c r="G958" s="1055"/>
      <c r="H958" s="1056"/>
      <c r="I958" s="1056"/>
      <c r="J958" s="1056"/>
      <c r="K958" s="1056"/>
      <c r="L958" s="1057"/>
      <c r="M958" s="275"/>
      <c r="N958" s="1055"/>
      <c r="O958" s="1056"/>
      <c r="P958" s="1056"/>
      <c r="Q958" s="1056"/>
      <c r="R958" s="1057"/>
      <c r="S958" s="286"/>
    </row>
    <row r="959" spans="2:19" s="276" customFormat="1" x14ac:dyDescent="0.35">
      <c r="B959" s="292"/>
      <c r="C959" s="538"/>
      <c r="D959" s="300" t="s">
        <v>449</v>
      </c>
      <c r="E959" s="275"/>
      <c r="F959" s="4"/>
      <c r="G959" s="1055"/>
      <c r="H959" s="1056"/>
      <c r="I959" s="1056"/>
      <c r="J959" s="1056"/>
      <c r="K959" s="1056"/>
      <c r="L959" s="1057"/>
      <c r="M959" s="275"/>
      <c r="N959" s="1055"/>
      <c r="O959" s="1056"/>
      <c r="P959" s="1056"/>
      <c r="Q959" s="1056"/>
      <c r="R959" s="1057"/>
      <c r="S959" s="286"/>
    </row>
    <row r="960" spans="2:19" s="276" customFormat="1" x14ac:dyDescent="0.35">
      <c r="B960" s="292"/>
      <c r="C960" s="538"/>
      <c r="D960" s="300" t="s">
        <v>448</v>
      </c>
      <c r="E960" s="275"/>
      <c r="F960" s="4"/>
      <c r="G960" s="1055"/>
      <c r="H960" s="1056"/>
      <c r="I960" s="1056"/>
      <c r="J960" s="1056"/>
      <c r="K960" s="1056"/>
      <c r="L960" s="1057"/>
      <c r="M960" s="275"/>
      <c r="N960" s="1055"/>
      <c r="O960" s="1056"/>
      <c r="P960" s="1056"/>
      <c r="Q960" s="1056"/>
      <c r="R960" s="1057"/>
      <c r="S960" s="286"/>
    </row>
    <row r="961" spans="2:19" s="276" customFormat="1" x14ac:dyDescent="0.35">
      <c r="B961" s="292"/>
      <c r="C961" s="538"/>
      <c r="D961" s="300" t="s">
        <v>447</v>
      </c>
      <c r="E961" s="275"/>
      <c r="F961" s="4"/>
      <c r="G961" s="1055"/>
      <c r="H961" s="1056"/>
      <c r="I961" s="1056"/>
      <c r="J961" s="1056"/>
      <c r="K961" s="1056"/>
      <c r="L961" s="1057"/>
      <c r="M961" s="275"/>
      <c r="N961" s="1055"/>
      <c r="O961" s="1056"/>
      <c r="P961" s="1056"/>
      <c r="Q961" s="1056"/>
      <c r="R961" s="1057"/>
      <c r="S961" s="286"/>
    </row>
    <row r="962" spans="2:19" s="276" customFormat="1" ht="15" customHeight="1" x14ac:dyDescent="0.35">
      <c r="B962" s="292"/>
      <c r="C962" s="538"/>
      <c r="D962" s="300" t="s">
        <v>446</v>
      </c>
      <c r="E962" s="275"/>
      <c r="F962" s="4"/>
      <c r="G962" s="1055"/>
      <c r="H962" s="1056"/>
      <c r="I962" s="1056"/>
      <c r="J962" s="1056"/>
      <c r="K962" s="1056"/>
      <c r="L962" s="1057"/>
      <c r="M962" s="275"/>
      <c r="N962" s="1055"/>
      <c r="O962" s="1056"/>
      <c r="P962" s="1056"/>
      <c r="Q962" s="1056"/>
      <c r="R962" s="1057"/>
      <c r="S962" s="275"/>
    </row>
    <row r="963" spans="2:19" s="276" customFormat="1" ht="15" customHeight="1" x14ac:dyDescent="0.35">
      <c r="B963" s="4"/>
      <c r="C963" s="4"/>
      <c r="D963" s="4"/>
      <c r="E963" s="4"/>
      <c r="F963" s="4"/>
      <c r="G963" s="4"/>
      <c r="H963" s="4"/>
      <c r="I963" s="4"/>
      <c r="J963" s="4"/>
      <c r="K963" s="4"/>
      <c r="L963" s="4"/>
      <c r="M963" s="4"/>
      <c r="N963" s="4"/>
      <c r="O963" s="275"/>
      <c r="P963" s="275"/>
      <c r="Q963" s="275"/>
      <c r="R963" s="275"/>
      <c r="S963" s="284"/>
    </row>
    <row r="964" spans="2:19" s="276" customFormat="1" ht="15" customHeight="1" x14ac:dyDescent="0.35">
      <c r="B964" s="1063" t="s">
        <v>726</v>
      </c>
      <c r="C964" s="1063"/>
      <c r="D964" s="1063"/>
      <c r="E964" s="1063"/>
      <c r="F964" s="1063"/>
      <c r="G964" s="1063"/>
      <c r="H964" s="1063"/>
      <c r="I964" s="1063"/>
      <c r="J964" s="1063"/>
      <c r="K964" s="1063"/>
      <c r="L964" s="1063"/>
      <c r="M964" s="1063"/>
      <c r="N964" s="1063"/>
      <c r="O964" s="1063"/>
      <c r="P964" s="1063"/>
      <c r="Q964" s="1063"/>
      <c r="R964" s="1063"/>
      <c r="S964" s="284"/>
    </row>
    <row r="965" spans="2:19" s="276" customFormat="1" ht="80.150000000000006" customHeight="1" x14ac:dyDescent="0.35">
      <c r="B965" s="1059"/>
      <c r="C965" s="1060"/>
      <c r="D965" s="1060"/>
      <c r="E965" s="1060"/>
      <c r="F965" s="1060"/>
      <c r="G965" s="1060"/>
      <c r="H965" s="1060"/>
      <c r="I965" s="1060"/>
      <c r="J965" s="1060"/>
      <c r="K965" s="1060"/>
      <c r="L965" s="1060"/>
      <c r="M965" s="1060"/>
      <c r="N965" s="1060"/>
      <c r="O965" s="1060"/>
      <c r="P965" s="1060"/>
      <c r="Q965" s="1060"/>
      <c r="R965" s="1061"/>
      <c r="S965" s="275"/>
    </row>
    <row r="966" spans="2:19" s="276" customFormat="1" x14ac:dyDescent="0.35">
      <c r="B966" s="536" t="s">
        <v>257</v>
      </c>
      <c r="C966" s="536"/>
      <c r="D966" s="536"/>
      <c r="E966" s="302">
        <f>1500-LEN(B965)</f>
        <v>1500</v>
      </c>
      <c r="F966" s="4"/>
      <c r="G966" s="4"/>
      <c r="H966" s="4"/>
      <c r="I966" s="4"/>
      <c r="J966" s="4"/>
      <c r="K966" s="4"/>
      <c r="L966" s="4"/>
      <c r="M966" s="4"/>
      <c r="N966" s="4"/>
      <c r="O966" s="275"/>
      <c r="P966" s="275"/>
      <c r="Q966" s="275"/>
      <c r="R966" s="275"/>
      <c r="S966" s="275"/>
    </row>
    <row r="967" spans="2:19" s="276" customFormat="1" x14ac:dyDescent="0.35">
      <c r="B967" s="536"/>
      <c r="C967" s="536"/>
      <c r="D967" s="536"/>
      <c r="E967" s="536"/>
      <c r="F967" s="4"/>
      <c r="G967" s="4"/>
      <c r="H967" s="4"/>
      <c r="I967" s="4"/>
      <c r="J967" s="4"/>
      <c r="K967" s="4"/>
      <c r="L967" s="4"/>
      <c r="M967" s="4"/>
      <c r="N967" s="4"/>
      <c r="O967" s="275"/>
      <c r="P967" s="275"/>
      <c r="Q967" s="275"/>
      <c r="R967" s="275"/>
      <c r="S967" s="275"/>
    </row>
    <row r="968" spans="2:19" s="276" customFormat="1" x14ac:dyDescent="0.35">
      <c r="B968" s="520" t="s">
        <v>445</v>
      </c>
      <c r="C968" s="520"/>
      <c r="D968" s="4"/>
      <c r="E968" s="4"/>
      <c r="F968" s="4"/>
      <c r="G968" s="4"/>
      <c r="H968" s="4"/>
      <c r="I968" s="4"/>
      <c r="J968" s="4"/>
      <c r="K968" s="4"/>
      <c r="L968" s="4"/>
      <c r="M968" s="4"/>
      <c r="N968" s="4"/>
      <c r="O968" s="275"/>
      <c r="P968" s="275"/>
      <c r="Q968" s="275"/>
      <c r="R968" s="275"/>
      <c r="S968" s="275"/>
    </row>
    <row r="969" spans="2:19" s="276" customFormat="1" x14ac:dyDescent="0.35">
      <c r="B969" s="536" t="s">
        <v>444</v>
      </c>
      <c r="C969" s="536"/>
      <c r="D969" s="275"/>
      <c r="E969" s="4"/>
      <c r="F969" s="4"/>
      <c r="G969" s="4"/>
      <c r="H969" s="4"/>
      <c r="I969" s="4"/>
      <c r="J969" s="4"/>
      <c r="K969" s="4"/>
      <c r="L969" s="4"/>
      <c r="M969" s="4"/>
      <c r="N969" s="4"/>
      <c r="O969" s="275"/>
      <c r="P969" s="275"/>
      <c r="Q969" s="275"/>
      <c r="R969" s="275"/>
      <c r="S969" s="275"/>
    </row>
    <row r="970" spans="2:19" s="276" customFormat="1" x14ac:dyDescent="0.35">
      <c r="B970" s="275"/>
      <c r="C970" s="275"/>
      <c r="D970" s="275"/>
      <c r="E970" s="4"/>
      <c r="F970" s="4"/>
      <c r="G970" s="4"/>
      <c r="H970" s="4"/>
      <c r="I970" s="4"/>
      <c r="J970" s="4"/>
      <c r="K970" s="4"/>
      <c r="L970" s="4"/>
      <c r="M970" s="4"/>
      <c r="N970" s="4"/>
      <c r="O970" s="275"/>
      <c r="P970" s="275"/>
      <c r="Q970" s="275"/>
      <c r="R970" s="275"/>
      <c r="S970" s="275"/>
    </row>
    <row r="971" spans="2:19" s="276" customFormat="1" x14ac:dyDescent="0.35">
      <c r="B971" s="304"/>
      <c r="C971" s="8"/>
      <c r="D971" s="300" t="s">
        <v>732</v>
      </c>
      <c r="E971" s="275"/>
      <c r="F971" s="4"/>
      <c r="G971" s="4"/>
      <c r="H971" s="4"/>
      <c r="I971" s="4"/>
      <c r="J971" s="1064"/>
      <c r="K971" s="1064"/>
      <c r="L971" s="1064"/>
      <c r="M971" s="1064"/>
      <c r="N971" s="1064"/>
      <c r="O971" s="1064"/>
      <c r="P971" s="1064"/>
      <c r="Q971" s="1064"/>
      <c r="R971" s="1064"/>
      <c r="S971" s="275"/>
    </row>
    <row r="972" spans="2:19" s="276" customFormat="1" x14ac:dyDescent="0.35">
      <c r="B972" s="505"/>
      <c r="C972" s="8"/>
      <c r="D972" s="300" t="s">
        <v>725</v>
      </c>
      <c r="E972" s="275"/>
      <c r="F972" s="4"/>
      <c r="G972" s="4"/>
      <c r="H972" s="4"/>
      <c r="I972" s="4"/>
      <c r="J972" s="1065"/>
      <c r="K972" s="1065"/>
      <c r="L972" s="1065"/>
      <c r="M972" s="1065"/>
      <c r="N972" s="1065"/>
      <c r="O972" s="1065"/>
      <c r="P972" s="1065"/>
      <c r="Q972" s="1065"/>
      <c r="R972" s="1065"/>
      <c r="S972" s="275"/>
    </row>
    <row r="973" spans="2:19" s="276" customFormat="1" x14ac:dyDescent="0.35">
      <c r="B973" s="304"/>
      <c r="C973" s="8"/>
      <c r="D973" s="300" t="s">
        <v>443</v>
      </c>
      <c r="E973" s="275"/>
      <c r="F973" s="4"/>
      <c r="G973" s="4"/>
      <c r="H973" s="4"/>
      <c r="I973" s="4"/>
      <c r="J973" s="1065"/>
      <c r="K973" s="1065"/>
      <c r="L973" s="1065"/>
      <c r="M973" s="1065"/>
      <c r="N973" s="1065"/>
      <c r="O973" s="1065"/>
      <c r="P973" s="1065"/>
      <c r="Q973" s="1065"/>
      <c r="R973" s="1065"/>
      <c r="S973" s="275"/>
    </row>
    <row r="974" spans="2:19" s="276" customFormat="1" x14ac:dyDescent="0.35">
      <c r="B974" s="304"/>
      <c r="C974" s="8"/>
      <c r="D974" s="300" t="s">
        <v>442</v>
      </c>
      <c r="E974" s="275"/>
      <c r="F974" s="4"/>
      <c r="G974" s="4"/>
      <c r="H974" s="4"/>
      <c r="I974" s="4"/>
      <c r="J974" s="1065"/>
      <c r="K974" s="1065"/>
      <c r="L974" s="1065"/>
      <c r="M974" s="1065"/>
      <c r="N974" s="1065"/>
      <c r="O974" s="1065"/>
      <c r="P974" s="1065"/>
      <c r="Q974" s="1065"/>
      <c r="R974" s="1065"/>
      <c r="S974" s="275"/>
    </row>
    <row r="975" spans="2:19" s="276" customFormat="1" x14ac:dyDescent="0.35">
      <c r="B975" s="304"/>
      <c r="C975" s="8"/>
      <c r="D975" s="300" t="s">
        <v>441</v>
      </c>
      <c r="E975" s="275"/>
      <c r="F975" s="4"/>
      <c r="G975" s="4"/>
      <c r="H975" s="4"/>
      <c r="I975" s="4"/>
      <c r="J975" s="535"/>
      <c r="K975" s="4"/>
      <c r="L975" s="4"/>
      <c r="M975" s="4"/>
      <c r="N975" s="4"/>
      <c r="O975" s="275"/>
      <c r="P975" s="275"/>
      <c r="Q975" s="275"/>
      <c r="R975" s="275"/>
      <c r="S975" s="275"/>
    </row>
    <row r="976" spans="2:19" s="276" customFormat="1" x14ac:dyDescent="0.35">
      <c r="B976" s="275"/>
      <c r="C976" s="275"/>
      <c r="D976" s="4"/>
      <c r="E976" s="4"/>
      <c r="F976" s="4"/>
      <c r="G976" s="4"/>
      <c r="H976" s="4"/>
      <c r="I976" s="4"/>
      <c r="J976" s="4"/>
      <c r="K976" s="4"/>
      <c r="L976" s="4"/>
      <c r="M976" s="4"/>
      <c r="N976" s="4"/>
      <c r="O976" s="275"/>
      <c r="P976" s="275"/>
      <c r="Q976" s="275"/>
      <c r="R976" s="275"/>
      <c r="S976" s="275"/>
    </row>
    <row r="977" spans="2:19" s="276" customFormat="1" x14ac:dyDescent="0.35">
      <c r="B977" s="536" t="s">
        <v>440</v>
      </c>
      <c r="C977" s="536"/>
      <c r="D977" s="275"/>
      <c r="E977" s="4"/>
      <c r="F977" s="4"/>
      <c r="G977" s="4"/>
      <c r="H977" s="4"/>
      <c r="I977" s="4"/>
      <c r="J977" s="537" t="s">
        <v>727</v>
      </c>
      <c r="K977" s="275"/>
      <c r="L977" s="536"/>
      <c r="M977" s="536"/>
      <c r="N977" s="536"/>
      <c r="O977" s="275"/>
      <c r="P977" s="536" t="s">
        <v>728</v>
      </c>
      <c r="Q977" s="4"/>
      <c r="R977" s="275"/>
      <c r="S977" s="286"/>
    </row>
    <row r="978" spans="2:19" s="276" customFormat="1" x14ac:dyDescent="0.35">
      <c r="B978" s="275"/>
      <c r="C978" s="275"/>
      <c r="D978" s="4"/>
      <c r="E978" s="4"/>
      <c r="F978" s="4"/>
      <c r="G978" s="4"/>
      <c r="H978" s="4"/>
      <c r="I978" s="4"/>
      <c r="J978" s="275"/>
      <c r="K978" s="275"/>
      <c r="L978" s="539"/>
      <c r="M978" s="539"/>
      <c r="N978" s="539"/>
      <c r="O978" s="275"/>
      <c r="P978" s="4"/>
      <c r="Q978" s="4"/>
      <c r="R978" s="275"/>
      <c r="S978" s="286"/>
    </row>
    <row r="979" spans="2:19" s="276" customFormat="1" x14ac:dyDescent="0.35">
      <c r="B979" s="278"/>
      <c r="C979" s="8"/>
      <c r="D979" s="300" t="s">
        <v>437</v>
      </c>
      <c r="E979" s="275"/>
      <c r="F979" s="4"/>
      <c r="G979" s="4"/>
      <c r="H979" s="4"/>
      <c r="I979" s="4"/>
      <c r="J979" s="1055"/>
      <c r="K979" s="1056"/>
      <c r="L979" s="1056"/>
      <c r="M979" s="1056"/>
      <c r="N979" s="1057"/>
      <c r="O979" s="275"/>
      <c r="P979" s="1055"/>
      <c r="Q979" s="1056"/>
      <c r="R979" s="1057"/>
      <c r="S979" s="286"/>
    </row>
    <row r="980" spans="2:19" s="276" customFormat="1" x14ac:dyDescent="0.35">
      <c r="B980" s="278"/>
      <c r="C980" s="8"/>
      <c r="D980" s="300" t="s">
        <v>436</v>
      </c>
      <c r="E980" s="275"/>
      <c r="F980" s="4"/>
      <c r="G980" s="4"/>
      <c r="H980" s="4"/>
      <c r="I980" s="4"/>
      <c r="J980" s="1055"/>
      <c r="K980" s="1056"/>
      <c r="L980" s="1056"/>
      <c r="M980" s="1056"/>
      <c r="N980" s="1057"/>
      <c r="O980" s="275"/>
      <c r="P980" s="1055"/>
      <c r="Q980" s="1056"/>
      <c r="R980" s="1057"/>
      <c r="S980" s="286"/>
    </row>
    <row r="981" spans="2:19" s="276" customFormat="1" x14ac:dyDescent="0.35">
      <c r="B981" s="278"/>
      <c r="C981" s="8"/>
      <c r="D981" s="300" t="s">
        <v>435</v>
      </c>
      <c r="E981" s="275"/>
      <c r="F981" s="4"/>
      <c r="G981" s="4"/>
      <c r="H981" s="4"/>
      <c r="I981" s="4"/>
      <c r="J981" s="1055"/>
      <c r="K981" s="1056"/>
      <c r="L981" s="1056"/>
      <c r="M981" s="1056"/>
      <c r="N981" s="1057"/>
      <c r="O981" s="275"/>
      <c r="P981" s="1055"/>
      <c r="Q981" s="1056"/>
      <c r="R981" s="1057"/>
      <c r="S981" s="286"/>
    </row>
    <row r="982" spans="2:19" s="276" customFormat="1" x14ac:dyDescent="0.35">
      <c r="B982" s="278"/>
      <c r="C982" s="8"/>
      <c r="D982" s="300" t="s">
        <v>434</v>
      </c>
      <c r="E982" s="275"/>
      <c r="F982" s="4"/>
      <c r="G982" s="4"/>
      <c r="H982" s="4"/>
      <c r="I982" s="4"/>
      <c r="J982" s="1055"/>
      <c r="K982" s="1056"/>
      <c r="L982" s="1056"/>
      <c r="M982" s="1056"/>
      <c r="N982" s="1057"/>
      <c r="O982" s="275"/>
      <c r="P982" s="1055"/>
      <c r="Q982" s="1056"/>
      <c r="R982" s="1057"/>
      <c r="S982" s="286"/>
    </row>
    <row r="983" spans="2:19" s="276" customFormat="1" x14ac:dyDescent="0.35">
      <c r="B983" s="278"/>
      <c r="C983" s="8"/>
      <c r="D983" s="300" t="s">
        <v>433</v>
      </c>
      <c r="E983" s="275"/>
      <c r="F983" s="4"/>
      <c r="G983" s="4"/>
      <c r="H983" s="4"/>
      <c r="I983" s="4"/>
      <c r="J983" s="1055"/>
      <c r="K983" s="1056"/>
      <c r="L983" s="1056"/>
      <c r="M983" s="1056"/>
      <c r="N983" s="1057"/>
      <c r="O983" s="275"/>
      <c r="P983" s="1055"/>
      <c r="Q983" s="1056"/>
      <c r="R983" s="1057"/>
      <c r="S983" s="286"/>
    </row>
    <row r="984" spans="2:19" s="276" customFormat="1" x14ac:dyDescent="0.35">
      <c r="B984" s="278"/>
      <c r="C984" s="8"/>
      <c r="D984" s="300" t="s">
        <v>432</v>
      </c>
      <c r="E984" s="275"/>
      <c r="F984" s="4"/>
      <c r="G984" s="4"/>
      <c r="H984" s="4"/>
      <c r="I984" s="4"/>
      <c r="J984" s="1055"/>
      <c r="K984" s="1056"/>
      <c r="L984" s="1056"/>
      <c r="M984" s="1056"/>
      <c r="N984" s="1057"/>
      <c r="O984" s="275"/>
      <c r="P984" s="1055"/>
      <c r="Q984" s="1056"/>
      <c r="R984" s="1057"/>
      <c r="S984" s="286"/>
    </row>
    <row r="985" spans="2:19" s="276" customFormat="1" x14ac:dyDescent="0.35">
      <c r="B985" s="278"/>
      <c r="C985" s="8"/>
      <c r="D985" s="300" t="s">
        <v>431</v>
      </c>
      <c r="E985" s="275"/>
      <c r="F985" s="4"/>
      <c r="G985" s="4"/>
      <c r="H985" s="4"/>
      <c r="I985" s="4"/>
      <c r="J985" s="1055"/>
      <c r="K985" s="1056"/>
      <c r="L985" s="1056"/>
      <c r="M985" s="1056"/>
      <c r="N985" s="1057"/>
      <c r="O985" s="275"/>
      <c r="P985" s="1055"/>
      <c r="Q985" s="1056"/>
      <c r="R985" s="1057"/>
      <c r="S985" s="275"/>
    </row>
    <row r="986" spans="2:19" s="276" customFormat="1" ht="15" customHeight="1" x14ac:dyDescent="0.35">
      <c r="B986" s="278"/>
      <c r="C986" s="8"/>
      <c r="D986" s="300" t="s">
        <v>430</v>
      </c>
      <c r="E986" s="275"/>
      <c r="F986" s="4"/>
      <c r="G986" s="4"/>
      <c r="H986" s="4"/>
      <c r="I986" s="4"/>
      <c r="J986" s="1055"/>
      <c r="K986" s="1056"/>
      <c r="L986" s="1056"/>
      <c r="M986" s="1056"/>
      <c r="N986" s="1057"/>
      <c r="O986" s="275"/>
      <c r="P986" s="1055"/>
      <c r="Q986" s="1056"/>
      <c r="R986" s="1057"/>
      <c r="S986" s="285"/>
    </row>
    <row r="987" spans="2:19" s="276" customFormat="1" ht="15" customHeight="1" x14ac:dyDescent="0.35">
      <c r="B987" s="520"/>
      <c r="C987" s="520"/>
      <c r="D987" s="4"/>
      <c r="E987" s="4"/>
      <c r="F987" s="4"/>
      <c r="G987" s="4"/>
      <c r="H987" s="4"/>
      <c r="I987" s="4"/>
      <c r="J987" s="4"/>
      <c r="K987" s="4"/>
      <c r="L987" s="4"/>
      <c r="M987" s="4"/>
      <c r="N987" s="4"/>
      <c r="O987" s="275"/>
      <c r="P987" s="275"/>
      <c r="Q987" s="275"/>
      <c r="R987" s="275"/>
      <c r="S987" s="284"/>
    </row>
    <row r="988" spans="2:19" s="276" customFormat="1" x14ac:dyDescent="0.35">
      <c r="B988" s="520" t="s">
        <v>729</v>
      </c>
      <c r="C988" s="520"/>
      <c r="D988" s="4"/>
      <c r="E988" s="4"/>
      <c r="F988" s="4"/>
      <c r="G988" s="4"/>
      <c r="H988" s="4"/>
      <c r="I988" s="4"/>
      <c r="J988" s="4"/>
      <c r="K988" s="4"/>
      <c r="L988" s="4"/>
      <c r="M988" s="4"/>
      <c r="N988" s="4"/>
      <c r="O988" s="275"/>
      <c r="P988" s="275"/>
      <c r="Q988" s="275"/>
      <c r="R988" s="275"/>
      <c r="S988" s="279"/>
    </row>
    <row r="989" spans="2:19" s="276" customFormat="1" ht="37.5" customHeight="1" x14ac:dyDescent="0.35">
      <c r="B989" s="1058" t="s">
        <v>991</v>
      </c>
      <c r="C989" s="1058"/>
      <c r="D989" s="1058"/>
      <c r="E989" s="1058"/>
      <c r="F989" s="1058"/>
      <c r="G989" s="1058"/>
      <c r="H989" s="1058"/>
      <c r="I989" s="1058"/>
      <c r="J989" s="1058"/>
      <c r="K989" s="1058"/>
      <c r="L989" s="1058"/>
      <c r="M989" s="1058"/>
      <c r="N989" s="1058"/>
      <c r="O989" s="1058"/>
      <c r="P989" s="1058"/>
      <c r="Q989" s="1058"/>
      <c r="R989" s="1058"/>
      <c r="S989" s="279"/>
    </row>
    <row r="990" spans="2:19" s="276" customFormat="1" ht="80.150000000000006" customHeight="1" x14ac:dyDescent="0.35">
      <c r="B990" s="1059"/>
      <c r="C990" s="1060"/>
      <c r="D990" s="1060"/>
      <c r="E990" s="1060"/>
      <c r="F990" s="1060"/>
      <c r="G990" s="1060"/>
      <c r="H990" s="1060"/>
      <c r="I990" s="1060"/>
      <c r="J990" s="1060"/>
      <c r="K990" s="1060"/>
      <c r="L990" s="1060"/>
      <c r="M990" s="1060"/>
      <c r="N990" s="1060"/>
      <c r="O990" s="1060"/>
      <c r="P990" s="1060"/>
      <c r="Q990" s="1060"/>
      <c r="R990" s="1061"/>
      <c r="S990" s="275"/>
    </row>
    <row r="991" spans="2:19" s="276" customFormat="1" x14ac:dyDescent="0.35">
      <c r="B991" s="540" t="s">
        <v>257</v>
      </c>
      <c r="C991" s="540"/>
      <c r="D991" s="541"/>
      <c r="E991" s="542">
        <f>1500-LEN(B990)</f>
        <v>1500</v>
      </c>
      <c r="F991" s="541"/>
      <c r="G991" s="541"/>
      <c r="H991" s="541"/>
      <c r="I991" s="541"/>
      <c r="J991" s="541"/>
      <c r="K991" s="541"/>
      <c r="L991" s="543"/>
      <c r="M991" s="541"/>
      <c r="N991" s="544"/>
      <c r="O991" s="544"/>
      <c r="P991" s="544"/>
      <c r="Q991" s="544"/>
      <c r="R991" s="544"/>
      <c r="S991" s="279"/>
    </row>
    <row r="992" spans="2:19" s="276" customFormat="1" ht="15" customHeight="1" x14ac:dyDescent="0.35">
      <c r="B992" s="535"/>
      <c r="C992" s="535"/>
      <c r="D992" s="284"/>
      <c r="E992" s="545"/>
      <c r="F992" s="284"/>
      <c r="G992" s="284"/>
      <c r="H992" s="284"/>
      <c r="I992" s="284"/>
      <c r="J992" s="284"/>
      <c r="K992" s="284"/>
      <c r="L992" s="532"/>
      <c r="M992" s="284"/>
      <c r="N992" s="279"/>
      <c r="O992" s="279"/>
      <c r="P992" s="279"/>
      <c r="Q992" s="279"/>
      <c r="R992" s="279"/>
      <c r="S992" s="275"/>
    </row>
    <row r="993" spans="2:19" s="276" customFormat="1" x14ac:dyDescent="0.35">
      <c r="B993" s="546" t="s">
        <v>730</v>
      </c>
      <c r="C993" s="535"/>
      <c r="D993" s="284"/>
      <c r="E993" s="545"/>
      <c r="F993" s="284"/>
      <c r="G993" s="284"/>
      <c r="H993" s="284"/>
      <c r="I993" s="284"/>
      <c r="J993" s="284"/>
      <c r="K993" s="284"/>
      <c r="L993" s="532"/>
      <c r="M993" s="284"/>
      <c r="N993" s="279"/>
      <c r="O993" s="279"/>
      <c r="P993" s="279"/>
      <c r="Q993" s="279"/>
      <c r="R993" s="279"/>
      <c r="S993" s="275"/>
    </row>
    <row r="994" spans="2:19" s="276" customFormat="1" ht="24" customHeight="1" x14ac:dyDescent="0.35">
      <c r="B994" s="1058" t="s">
        <v>731</v>
      </c>
      <c r="C994" s="1058"/>
      <c r="D994" s="1058"/>
      <c r="E994" s="1058"/>
      <c r="F994" s="1058"/>
      <c r="G994" s="1058"/>
      <c r="H994" s="1058"/>
      <c r="I994" s="1058"/>
      <c r="J994" s="1058"/>
      <c r="K994" s="1058"/>
      <c r="L994" s="1058"/>
      <c r="M994" s="1058"/>
      <c r="N994" s="1058"/>
      <c r="O994" s="1058"/>
      <c r="P994" s="1058"/>
      <c r="Q994" s="1058"/>
      <c r="R994" s="1058"/>
      <c r="S994" s="275"/>
    </row>
    <row r="995" spans="2:19" s="276" customFormat="1" ht="80.150000000000006" customHeight="1" x14ac:dyDescent="0.35">
      <c r="B995" s="1059"/>
      <c r="C995" s="1060"/>
      <c r="D995" s="1060"/>
      <c r="E995" s="1060"/>
      <c r="F995" s="1060"/>
      <c r="G995" s="1060"/>
      <c r="H995" s="1060"/>
      <c r="I995" s="1060"/>
      <c r="J995" s="1060"/>
      <c r="K995" s="1060"/>
      <c r="L995" s="1060"/>
      <c r="M995" s="1060"/>
      <c r="N995" s="1060"/>
      <c r="O995" s="1060"/>
      <c r="P995" s="1060"/>
      <c r="Q995" s="1060"/>
      <c r="R995" s="1061"/>
      <c r="S995" s="275"/>
    </row>
    <row r="996" spans="2:19" s="276" customFormat="1" ht="16" thickBot="1" x14ac:dyDescent="0.4">
      <c r="B996" s="547" t="s">
        <v>257</v>
      </c>
      <c r="C996" s="547"/>
      <c r="D996" s="548"/>
      <c r="E996" s="549">
        <f>1500-LEN(B995)</f>
        <v>1500</v>
      </c>
      <c r="F996" s="548"/>
      <c r="G996" s="548"/>
      <c r="H996" s="548"/>
      <c r="I996" s="548"/>
      <c r="J996" s="548"/>
      <c r="K996" s="548"/>
      <c r="L996" s="550"/>
      <c r="M996" s="548"/>
      <c r="N996" s="551"/>
      <c r="O996" s="551"/>
      <c r="P996" s="551"/>
      <c r="Q996" s="551"/>
      <c r="R996" s="551"/>
      <c r="S996" s="275"/>
    </row>
    <row r="997" spans="2:19" s="276" customFormat="1" x14ac:dyDescent="0.35">
      <c r="B997" s="535"/>
      <c r="C997" s="535"/>
      <c r="D997" s="284"/>
      <c r="E997" s="545"/>
      <c r="F997" s="284"/>
      <c r="G997" s="284"/>
      <c r="H997" s="284"/>
      <c r="I997" s="284"/>
      <c r="J997" s="284"/>
      <c r="K997" s="284"/>
      <c r="L997" s="532"/>
      <c r="M997" s="284"/>
      <c r="N997" s="279"/>
      <c r="O997" s="279"/>
      <c r="P997" s="279"/>
      <c r="Q997" s="279"/>
      <c r="R997" s="279"/>
      <c r="S997" s="275"/>
    </row>
    <row r="998" spans="2:19" s="276" customFormat="1" ht="18" x14ac:dyDescent="0.4">
      <c r="B998" s="519" t="s">
        <v>463</v>
      </c>
      <c r="C998" s="519"/>
      <c r="D998" s="520"/>
      <c r="E998" s="520"/>
      <c r="F998" s="520"/>
      <c r="G998" s="520"/>
      <c r="H998" s="520"/>
      <c r="I998" s="520"/>
      <c r="J998" s="520"/>
      <c r="K998" s="520"/>
      <c r="L998" s="521"/>
      <c r="M998" s="520"/>
      <c r="N998" s="166"/>
      <c r="O998" s="275"/>
      <c r="P998" s="166"/>
      <c r="Q998" s="275"/>
      <c r="R998" s="275"/>
      <c r="S998" s="275"/>
    </row>
    <row r="999" spans="2:19" s="276" customFormat="1" ht="16" thickBot="1" x14ac:dyDescent="0.4">
      <c r="B999" s="522" t="s">
        <v>462</v>
      </c>
      <c r="C999" s="522"/>
      <c r="D999" s="523"/>
      <c r="E999" s="523"/>
      <c r="F999" s="523"/>
      <c r="G999" s="523"/>
      <c r="H999" s="523"/>
      <c r="I999" s="523"/>
      <c r="J999" s="523"/>
      <c r="K999" s="523"/>
      <c r="L999" s="524"/>
      <c r="M999" s="523"/>
      <c r="N999" s="525"/>
      <c r="O999" s="275"/>
      <c r="P999" s="525"/>
      <c r="Q999" s="525"/>
      <c r="R999" s="525"/>
      <c r="S999" s="279"/>
    </row>
    <row r="1000" spans="2:19" s="276" customFormat="1" x14ac:dyDescent="0.35">
      <c r="B1000" s="526"/>
      <c r="C1000" s="526"/>
      <c r="D1000" s="526"/>
      <c r="E1000" s="527"/>
      <c r="F1000" s="726" t="s">
        <v>886</v>
      </c>
      <c r="G1000" s="282"/>
      <c r="H1000" s="528"/>
      <c r="I1000" s="528"/>
      <c r="J1000" s="526"/>
      <c r="K1000" s="526"/>
      <c r="L1000" s="529" t="s">
        <v>238</v>
      </c>
      <c r="M1000" s="526"/>
      <c r="N1000" s="1062" t="s">
        <v>255</v>
      </c>
      <c r="O1000" s="1062"/>
      <c r="P1000" s="1062"/>
      <c r="Q1000" s="530"/>
      <c r="R1000" s="530"/>
      <c r="S1000" s="275"/>
    </row>
    <row r="1001" spans="2:19" s="276" customFormat="1" x14ac:dyDescent="0.35">
      <c r="B1001" s="531" t="s">
        <v>468</v>
      </c>
      <c r="C1001" s="532"/>
      <c r="D1001" s="533">
        <f>D935+1</f>
        <v>16</v>
      </c>
      <c r="E1001" s="1074"/>
      <c r="F1001" s="1075"/>
      <c r="G1001" s="1076"/>
      <c r="H1001" s="4"/>
      <c r="I1001" s="4"/>
      <c r="J1001" s="8" t="s">
        <v>232</v>
      </c>
      <c r="K1001" s="8"/>
      <c r="L1001" s="283"/>
      <c r="M1001" s="4"/>
      <c r="N1001" s="1070"/>
      <c r="O1001" s="1071"/>
      <c r="P1001" s="1071"/>
      <c r="Q1001" s="1071"/>
      <c r="R1001" s="1072"/>
      <c r="S1001" s="275"/>
    </row>
    <row r="1002" spans="2:19" s="276" customFormat="1" x14ac:dyDescent="0.35">
      <c r="B1002" s="8" t="s">
        <v>231</v>
      </c>
      <c r="C1002" s="8"/>
      <c r="D1002" s="1077"/>
      <c r="E1002" s="1077"/>
      <c r="F1002" s="1077"/>
      <c r="G1002" s="1077"/>
      <c r="H1002" s="4"/>
      <c r="I1002" s="4"/>
      <c r="J1002" s="8" t="s">
        <v>241</v>
      </c>
      <c r="K1002" s="8"/>
      <c r="L1002" s="283"/>
      <c r="M1002" s="4"/>
      <c r="N1002" s="1070"/>
      <c r="O1002" s="1071"/>
      <c r="P1002" s="1071"/>
      <c r="Q1002" s="1071"/>
      <c r="R1002" s="1072"/>
      <c r="S1002" s="275"/>
    </row>
    <row r="1003" spans="2:19" s="276" customFormat="1" x14ac:dyDescent="0.35">
      <c r="B1003" s="8" t="s">
        <v>227</v>
      </c>
      <c r="C1003" s="8"/>
      <c r="D1003" s="1069"/>
      <c r="E1003" s="1069"/>
      <c r="F1003" s="1069"/>
      <c r="G1003" s="1069"/>
      <c r="H1003" s="4"/>
      <c r="I1003" s="4"/>
      <c r="J1003" s="8" t="s">
        <v>239</v>
      </c>
      <c r="K1003" s="8"/>
      <c r="L1003" s="283"/>
      <c r="M1003" s="4"/>
      <c r="N1003" s="1070"/>
      <c r="O1003" s="1071"/>
      <c r="P1003" s="1071"/>
      <c r="Q1003" s="1071"/>
      <c r="R1003" s="1072"/>
      <c r="S1003" s="275"/>
    </row>
    <row r="1004" spans="2:19" s="276" customFormat="1" x14ac:dyDescent="0.35">
      <c r="B1004" s="8" t="s">
        <v>461</v>
      </c>
      <c r="C1004" s="8"/>
      <c r="D1004" s="1069"/>
      <c r="E1004" s="1069"/>
      <c r="F1004" s="1069"/>
      <c r="G1004" s="1069"/>
      <c r="H1004" s="4"/>
      <c r="I1004" s="4"/>
      <c r="J1004" s="8" t="s">
        <v>244</v>
      </c>
      <c r="K1004" s="8"/>
      <c r="L1004" s="283"/>
      <c r="M1004" s="4"/>
      <c r="N1004" s="1070"/>
      <c r="O1004" s="1071"/>
      <c r="P1004" s="1071"/>
      <c r="Q1004" s="1071"/>
      <c r="R1004" s="1072"/>
      <c r="S1004" s="275"/>
    </row>
    <row r="1005" spans="2:19" s="276" customFormat="1" x14ac:dyDescent="0.35">
      <c r="B1005" s="8" t="s">
        <v>254</v>
      </c>
      <c r="C1005" s="8"/>
      <c r="D1005" s="1073"/>
      <c r="E1005" s="1073"/>
      <c r="F1005" s="1073"/>
      <c r="G1005" s="1073"/>
      <c r="H1005" s="4"/>
      <c r="I1005" s="4"/>
      <c r="J1005" s="8" t="s">
        <v>240</v>
      </c>
      <c r="K1005" s="8"/>
      <c r="L1005" s="283"/>
      <c r="M1005" s="4"/>
      <c r="N1005" s="1070"/>
      <c r="O1005" s="1071"/>
      <c r="P1005" s="1071"/>
      <c r="Q1005" s="1071"/>
      <c r="R1005" s="1072"/>
      <c r="S1005" s="275"/>
    </row>
    <row r="1006" spans="2:19" s="276" customFormat="1" x14ac:dyDescent="0.35">
      <c r="B1006" s="8" t="s">
        <v>48</v>
      </c>
      <c r="C1006" s="8"/>
      <c r="D1006" s="1069"/>
      <c r="E1006" s="1069"/>
      <c r="F1006" s="1069"/>
      <c r="G1006" s="1069"/>
      <c r="H1006" s="4"/>
      <c r="I1006" s="4"/>
      <c r="J1006" s="4"/>
      <c r="K1006" s="4"/>
      <c r="L1006" s="8"/>
      <c r="M1006" s="4"/>
      <c r="N1006" s="299"/>
      <c r="O1006" s="275"/>
      <c r="P1006" s="299"/>
      <c r="Q1006" s="275"/>
      <c r="R1006" s="275"/>
      <c r="S1006" s="275"/>
    </row>
    <row r="1007" spans="2:19" s="276" customFormat="1" x14ac:dyDescent="0.35">
      <c r="B1007" s="8" t="s">
        <v>283</v>
      </c>
      <c r="C1007" s="4"/>
      <c r="D1007" s="1069"/>
      <c r="E1007" s="1069"/>
      <c r="F1007" s="1069"/>
      <c r="G1007" s="1069"/>
      <c r="H1007" s="4"/>
      <c r="I1007" s="4"/>
      <c r="J1007" s="275"/>
      <c r="K1007" s="275"/>
      <c r="L1007" s="275"/>
      <c r="M1007" s="275"/>
      <c r="N1007" s="275"/>
      <c r="O1007" s="275"/>
      <c r="P1007" s="275"/>
      <c r="Q1007" s="275"/>
      <c r="R1007" s="275"/>
      <c r="S1007" s="275"/>
    </row>
    <row r="1008" spans="2:19" s="276" customFormat="1" x14ac:dyDescent="0.35">
      <c r="B1008" s="8" t="s">
        <v>236</v>
      </c>
      <c r="C1008" s="8"/>
      <c r="D1008" s="280"/>
      <c r="E1008" s="534" t="s">
        <v>234</v>
      </c>
      <c r="F1008" s="4"/>
      <c r="G1008" s="4"/>
      <c r="H1008" s="4"/>
      <c r="I1008" s="4"/>
      <c r="J1008" s="8" t="s">
        <v>243</v>
      </c>
      <c r="K1008" s="4"/>
      <c r="L1008" s="282"/>
      <c r="M1008" s="4"/>
      <c r="N1008"/>
      <c r="O1008"/>
      <c r="P1008"/>
      <c r="Q1008"/>
      <c r="R1008" s="275"/>
      <c r="S1008" s="275"/>
    </row>
    <row r="1009" spans="2:19" s="276" customFormat="1" x14ac:dyDescent="0.35">
      <c r="B1009" s="8" t="s">
        <v>237</v>
      </c>
      <c r="C1009" s="8"/>
      <c r="D1009" s="280"/>
      <c r="E1009" s="534" t="s">
        <v>235</v>
      </c>
      <c r="F1009" s="4"/>
      <c r="G1009" s="4"/>
      <c r="H1009" s="4"/>
      <c r="I1009" s="4"/>
      <c r="J1009" s="8" t="s">
        <v>233</v>
      </c>
      <c r="K1009" s="4"/>
      <c r="L1009" s="281"/>
      <c r="M1009" s="4"/>
      <c r="N1009" s="299"/>
      <c r="O1009" s="275"/>
      <c r="P1009" s="299"/>
      <c r="Q1009" s="275"/>
      <c r="R1009" s="275"/>
      <c r="S1009" s="275"/>
    </row>
    <row r="1010" spans="2:19" s="276" customFormat="1" x14ac:dyDescent="0.35">
      <c r="B1010" s="275"/>
      <c r="C1010" s="275"/>
      <c r="D1010" s="275"/>
      <c r="E1010" s="275"/>
      <c r="F1010" s="275"/>
      <c r="G1010" s="275"/>
      <c r="H1010" s="275"/>
      <c r="I1010" s="275"/>
      <c r="J1010" s="8" t="s">
        <v>183</v>
      </c>
      <c r="K1010" s="4"/>
      <c r="L1010" s="1066"/>
      <c r="M1010" s="1067"/>
      <c r="N1010" s="1067"/>
      <c r="O1010" s="1067"/>
      <c r="P1010" s="1068"/>
      <c r="Q1010" s="275"/>
      <c r="R1010" s="275"/>
      <c r="S1010" s="275"/>
    </row>
    <row r="1011" spans="2:19" s="276" customFormat="1" x14ac:dyDescent="0.35">
      <c r="B1011" s="520" t="s">
        <v>460</v>
      </c>
      <c r="C1011" s="520"/>
      <c r="G1011" s="4"/>
      <c r="H1011" s="4"/>
      <c r="I1011" s="4"/>
      <c r="J1011" s="4"/>
      <c r="K1011" s="4"/>
      <c r="L1011" s="4"/>
      <c r="M1011" s="4"/>
      <c r="N1011" s="4"/>
      <c r="O1011" s="275"/>
      <c r="P1011" s="275"/>
      <c r="Q1011" s="275"/>
      <c r="R1011" s="275"/>
      <c r="S1011" s="275"/>
    </row>
    <row r="1012" spans="2:19" s="276" customFormat="1" x14ac:dyDescent="0.35">
      <c r="B1012" s="535" t="s">
        <v>990</v>
      </c>
      <c r="C1012" s="535"/>
      <c r="D1012" s="4"/>
      <c r="E1012" s="4"/>
      <c r="F1012" s="4"/>
      <c r="G1012" s="4"/>
      <c r="H1012" s="4"/>
      <c r="I1012" s="4"/>
      <c r="J1012" s="275"/>
      <c r="K1012" s="4"/>
      <c r="L1012" s="4"/>
      <c r="M1012" s="4"/>
      <c r="N1012" s="4"/>
      <c r="O1012" s="275"/>
      <c r="P1012" s="275"/>
      <c r="Q1012" s="275"/>
      <c r="R1012" s="275"/>
      <c r="S1012" s="275"/>
    </row>
    <row r="1013" spans="2:19" s="276" customFormat="1" x14ac:dyDescent="0.35">
      <c r="B1013" s="535"/>
      <c r="C1013" s="535"/>
      <c r="D1013" s="4"/>
      <c r="E1013" s="4"/>
      <c r="F1013" s="4"/>
      <c r="G1013" s="4"/>
      <c r="H1013" s="4"/>
      <c r="I1013" s="4"/>
      <c r="J1013" s="275"/>
      <c r="K1013" s="4"/>
      <c r="L1013" s="4"/>
      <c r="M1013" s="4"/>
      <c r="N1013" s="4"/>
      <c r="O1013" s="275"/>
      <c r="P1013" s="275"/>
      <c r="Q1013" s="275"/>
      <c r="R1013" s="275"/>
      <c r="S1013" s="275"/>
    </row>
    <row r="1014" spans="2:19" s="276" customFormat="1" x14ac:dyDescent="0.35">
      <c r="B1014" s="285" t="s">
        <v>464</v>
      </c>
      <c r="C1014" s="285"/>
      <c r="D1014" s="4"/>
      <c r="E1014" s="4"/>
      <c r="F1014" s="4"/>
      <c r="G1014" s="536" t="s">
        <v>439</v>
      </c>
      <c r="H1014" s="4"/>
      <c r="I1014" s="4"/>
      <c r="J1014" s="4"/>
      <c r="K1014" s="4"/>
      <c r="L1014" s="275"/>
      <c r="M1014" s="275"/>
      <c r="N1014" s="537" t="s">
        <v>438</v>
      </c>
      <c r="O1014" s="275"/>
      <c r="P1014" s="275"/>
      <c r="Q1014" s="275"/>
      <c r="R1014" s="275"/>
      <c r="S1014" s="286"/>
    </row>
    <row r="1015" spans="2:19" s="276" customFormat="1" x14ac:dyDescent="0.35">
      <c r="B1015" s="292"/>
      <c r="C1015" s="538"/>
      <c r="D1015" s="300" t="s">
        <v>459</v>
      </c>
      <c r="E1015" s="275"/>
      <c r="F1015" s="4"/>
      <c r="G1015" s="1055"/>
      <c r="H1015" s="1056"/>
      <c r="I1015" s="1056"/>
      <c r="J1015" s="1056"/>
      <c r="K1015" s="1056"/>
      <c r="L1015" s="1057"/>
      <c r="M1015" s="275"/>
      <c r="N1015" s="1055"/>
      <c r="O1015" s="1056"/>
      <c r="P1015" s="1056"/>
      <c r="Q1015" s="1056"/>
      <c r="R1015" s="1057"/>
      <c r="S1015" s="286"/>
    </row>
    <row r="1016" spans="2:19" s="276" customFormat="1" x14ac:dyDescent="0.35">
      <c r="B1016" s="292"/>
      <c r="C1016" s="538"/>
      <c r="D1016" s="300" t="s">
        <v>458</v>
      </c>
      <c r="E1016" s="275"/>
      <c r="F1016" s="4"/>
      <c r="G1016" s="1055"/>
      <c r="H1016" s="1056"/>
      <c r="I1016" s="1056"/>
      <c r="J1016" s="1056"/>
      <c r="K1016" s="1056"/>
      <c r="L1016" s="1057"/>
      <c r="M1016" s="275"/>
      <c r="N1016" s="1055"/>
      <c r="O1016" s="1056"/>
      <c r="P1016" s="1056"/>
      <c r="Q1016" s="1056"/>
      <c r="R1016" s="1057"/>
      <c r="S1016" s="286"/>
    </row>
    <row r="1017" spans="2:19" s="276" customFormat="1" x14ac:dyDescent="0.35">
      <c r="B1017" s="292"/>
      <c r="C1017" s="538"/>
      <c r="D1017" s="300" t="s">
        <v>457</v>
      </c>
      <c r="E1017" s="275"/>
      <c r="F1017" s="4"/>
      <c r="G1017" s="1055"/>
      <c r="H1017" s="1056"/>
      <c r="I1017" s="1056"/>
      <c r="J1017" s="1056"/>
      <c r="K1017" s="1056"/>
      <c r="L1017" s="1057"/>
      <c r="M1017" s="275"/>
      <c r="N1017" s="1055"/>
      <c r="O1017" s="1056"/>
      <c r="P1017" s="1056"/>
      <c r="Q1017" s="1056"/>
      <c r="R1017" s="1057"/>
      <c r="S1017" s="286"/>
    </row>
    <row r="1018" spans="2:19" s="276" customFormat="1" x14ac:dyDescent="0.35">
      <c r="B1018" s="292"/>
      <c r="C1018" s="538"/>
      <c r="D1018" s="300" t="s">
        <v>456</v>
      </c>
      <c r="E1018" s="275"/>
      <c r="F1018" s="4"/>
      <c r="G1018" s="1055"/>
      <c r="H1018" s="1056"/>
      <c r="I1018" s="1056"/>
      <c r="J1018" s="1056"/>
      <c r="K1018" s="1056"/>
      <c r="L1018" s="1057"/>
      <c r="M1018" s="275"/>
      <c r="N1018" s="1055"/>
      <c r="O1018" s="1056"/>
      <c r="P1018" s="1056"/>
      <c r="Q1018" s="1056"/>
      <c r="R1018" s="1057"/>
      <c r="S1018" s="286"/>
    </row>
    <row r="1019" spans="2:19" s="276" customFormat="1" x14ac:dyDescent="0.35">
      <c r="B1019" s="292"/>
      <c r="C1019" s="538"/>
      <c r="D1019" s="300" t="s">
        <v>455</v>
      </c>
      <c r="E1019" s="275"/>
      <c r="F1019" s="4"/>
      <c r="G1019" s="1055"/>
      <c r="H1019" s="1056"/>
      <c r="I1019" s="1056"/>
      <c r="J1019" s="1056"/>
      <c r="K1019" s="1056"/>
      <c r="L1019" s="1057"/>
      <c r="M1019" s="275"/>
      <c r="N1019" s="1055"/>
      <c r="O1019" s="1056"/>
      <c r="P1019" s="1056"/>
      <c r="Q1019" s="1056"/>
      <c r="R1019" s="1057"/>
      <c r="S1019" s="286"/>
    </row>
    <row r="1020" spans="2:19" s="276" customFormat="1" x14ac:dyDescent="0.35">
      <c r="B1020" s="292"/>
      <c r="C1020" s="538"/>
      <c r="D1020" s="300" t="s">
        <v>454</v>
      </c>
      <c r="E1020" s="275"/>
      <c r="F1020" s="4"/>
      <c r="G1020" s="1055"/>
      <c r="H1020" s="1056"/>
      <c r="I1020" s="1056"/>
      <c r="J1020" s="1056"/>
      <c r="K1020" s="1056"/>
      <c r="L1020" s="1057"/>
      <c r="M1020" s="275"/>
      <c r="N1020" s="1055"/>
      <c r="O1020" s="1056"/>
      <c r="P1020" s="1056"/>
      <c r="Q1020" s="1056"/>
      <c r="R1020" s="1057"/>
      <c r="S1020" s="286"/>
    </row>
    <row r="1021" spans="2:19" s="276" customFormat="1" x14ac:dyDescent="0.35">
      <c r="B1021" s="292"/>
      <c r="C1021" s="538"/>
      <c r="D1021" s="300" t="s">
        <v>453</v>
      </c>
      <c r="E1021" s="275"/>
      <c r="F1021" s="4"/>
      <c r="G1021" s="1055"/>
      <c r="H1021" s="1056"/>
      <c r="I1021" s="1056"/>
      <c r="J1021" s="1056"/>
      <c r="K1021" s="1056"/>
      <c r="L1021" s="1057"/>
      <c r="M1021" s="275"/>
      <c r="N1021" s="1055"/>
      <c r="O1021" s="1056"/>
      <c r="P1021" s="1056"/>
      <c r="Q1021" s="1056"/>
      <c r="R1021" s="1057"/>
      <c r="S1021" s="286"/>
    </row>
    <row r="1022" spans="2:19" s="276" customFormat="1" x14ac:dyDescent="0.35">
      <c r="B1022" s="292"/>
      <c r="C1022" s="538"/>
      <c r="D1022" s="300" t="s">
        <v>452</v>
      </c>
      <c r="E1022" s="275"/>
      <c r="F1022" s="4"/>
      <c r="G1022" s="1055"/>
      <c r="H1022" s="1056"/>
      <c r="I1022" s="1056"/>
      <c r="J1022" s="1056"/>
      <c r="K1022" s="1056"/>
      <c r="L1022" s="1057"/>
      <c r="M1022" s="275"/>
      <c r="N1022" s="1055"/>
      <c r="O1022" s="1056"/>
      <c r="P1022" s="1056"/>
      <c r="Q1022" s="1056"/>
      <c r="R1022" s="1057"/>
      <c r="S1022" s="286"/>
    </row>
    <row r="1023" spans="2:19" s="276" customFormat="1" x14ac:dyDescent="0.35">
      <c r="B1023" s="292"/>
      <c r="C1023" s="538"/>
      <c r="D1023" s="300" t="s">
        <v>451</v>
      </c>
      <c r="E1023" s="275"/>
      <c r="F1023" s="4"/>
      <c r="G1023" s="1055"/>
      <c r="H1023" s="1056"/>
      <c r="I1023" s="1056"/>
      <c r="J1023" s="1056"/>
      <c r="K1023" s="1056"/>
      <c r="L1023" s="1057"/>
      <c r="M1023" s="275"/>
      <c r="N1023" s="1055"/>
      <c r="O1023" s="1056"/>
      <c r="P1023" s="1056"/>
      <c r="Q1023" s="1056"/>
      <c r="R1023" s="1057"/>
      <c r="S1023" s="286"/>
    </row>
    <row r="1024" spans="2:19" s="276" customFormat="1" x14ac:dyDescent="0.35">
      <c r="B1024" s="292"/>
      <c r="C1024" s="538"/>
      <c r="D1024" s="300" t="s">
        <v>450</v>
      </c>
      <c r="E1024" s="275"/>
      <c r="F1024" s="4"/>
      <c r="G1024" s="1055"/>
      <c r="H1024" s="1056"/>
      <c r="I1024" s="1056"/>
      <c r="J1024" s="1056"/>
      <c r="K1024" s="1056"/>
      <c r="L1024" s="1057"/>
      <c r="M1024" s="275"/>
      <c r="N1024" s="1055"/>
      <c r="O1024" s="1056"/>
      <c r="P1024" s="1056"/>
      <c r="Q1024" s="1056"/>
      <c r="R1024" s="1057"/>
      <c r="S1024" s="286"/>
    </row>
    <row r="1025" spans="2:19" s="276" customFormat="1" x14ac:dyDescent="0.35">
      <c r="B1025" s="292"/>
      <c r="C1025" s="538"/>
      <c r="D1025" s="300" t="s">
        <v>449</v>
      </c>
      <c r="E1025" s="275"/>
      <c r="F1025" s="4"/>
      <c r="G1025" s="1055"/>
      <c r="H1025" s="1056"/>
      <c r="I1025" s="1056"/>
      <c r="J1025" s="1056"/>
      <c r="K1025" s="1056"/>
      <c r="L1025" s="1057"/>
      <c r="M1025" s="275"/>
      <c r="N1025" s="1055"/>
      <c r="O1025" s="1056"/>
      <c r="P1025" s="1056"/>
      <c r="Q1025" s="1056"/>
      <c r="R1025" s="1057"/>
      <c r="S1025" s="286"/>
    </row>
    <row r="1026" spans="2:19" s="276" customFormat="1" x14ac:dyDescent="0.35">
      <c r="B1026" s="292"/>
      <c r="C1026" s="538"/>
      <c r="D1026" s="300" t="s">
        <v>448</v>
      </c>
      <c r="E1026" s="275"/>
      <c r="F1026" s="4"/>
      <c r="G1026" s="1055"/>
      <c r="H1026" s="1056"/>
      <c r="I1026" s="1056"/>
      <c r="J1026" s="1056"/>
      <c r="K1026" s="1056"/>
      <c r="L1026" s="1057"/>
      <c r="M1026" s="275"/>
      <c r="N1026" s="1055"/>
      <c r="O1026" s="1056"/>
      <c r="P1026" s="1056"/>
      <c r="Q1026" s="1056"/>
      <c r="R1026" s="1057"/>
      <c r="S1026" s="286"/>
    </row>
    <row r="1027" spans="2:19" s="276" customFormat="1" x14ac:dyDescent="0.35">
      <c r="B1027" s="292"/>
      <c r="C1027" s="538"/>
      <c r="D1027" s="300" t="s">
        <v>447</v>
      </c>
      <c r="E1027" s="275"/>
      <c r="F1027" s="4"/>
      <c r="G1027" s="1055"/>
      <c r="H1027" s="1056"/>
      <c r="I1027" s="1056"/>
      <c r="J1027" s="1056"/>
      <c r="K1027" s="1056"/>
      <c r="L1027" s="1057"/>
      <c r="M1027" s="275"/>
      <c r="N1027" s="1055"/>
      <c r="O1027" s="1056"/>
      <c r="P1027" s="1056"/>
      <c r="Q1027" s="1056"/>
      <c r="R1027" s="1057"/>
      <c r="S1027" s="286"/>
    </row>
    <row r="1028" spans="2:19" s="276" customFormat="1" ht="15" customHeight="1" x14ac:dyDescent="0.35">
      <c r="B1028" s="292"/>
      <c r="C1028" s="538"/>
      <c r="D1028" s="300" t="s">
        <v>446</v>
      </c>
      <c r="E1028" s="275"/>
      <c r="F1028" s="4"/>
      <c r="G1028" s="1055"/>
      <c r="H1028" s="1056"/>
      <c r="I1028" s="1056"/>
      <c r="J1028" s="1056"/>
      <c r="K1028" s="1056"/>
      <c r="L1028" s="1057"/>
      <c r="M1028" s="275"/>
      <c r="N1028" s="1055"/>
      <c r="O1028" s="1056"/>
      <c r="P1028" s="1056"/>
      <c r="Q1028" s="1056"/>
      <c r="R1028" s="1057"/>
      <c r="S1028" s="275"/>
    </row>
    <row r="1029" spans="2:19" s="276" customFormat="1" ht="15" customHeight="1" x14ac:dyDescent="0.35">
      <c r="B1029" s="4"/>
      <c r="C1029" s="4"/>
      <c r="D1029" s="4"/>
      <c r="E1029" s="4"/>
      <c r="F1029" s="4"/>
      <c r="G1029" s="4"/>
      <c r="H1029" s="4"/>
      <c r="I1029" s="4"/>
      <c r="J1029" s="4"/>
      <c r="K1029" s="4"/>
      <c r="L1029" s="4"/>
      <c r="M1029" s="4"/>
      <c r="N1029" s="4"/>
      <c r="O1029" s="275"/>
      <c r="P1029" s="275"/>
      <c r="Q1029" s="275"/>
      <c r="R1029" s="275"/>
      <c r="S1029" s="284"/>
    </row>
    <row r="1030" spans="2:19" s="276" customFormat="1" ht="15" customHeight="1" x14ac:dyDescent="0.35">
      <c r="B1030" s="1063" t="s">
        <v>726</v>
      </c>
      <c r="C1030" s="1063"/>
      <c r="D1030" s="1063"/>
      <c r="E1030" s="1063"/>
      <c r="F1030" s="1063"/>
      <c r="G1030" s="1063"/>
      <c r="H1030" s="1063"/>
      <c r="I1030" s="1063"/>
      <c r="J1030" s="1063"/>
      <c r="K1030" s="1063"/>
      <c r="L1030" s="1063"/>
      <c r="M1030" s="1063"/>
      <c r="N1030" s="1063"/>
      <c r="O1030" s="1063"/>
      <c r="P1030" s="1063"/>
      <c r="Q1030" s="1063"/>
      <c r="R1030" s="1063"/>
      <c r="S1030" s="284"/>
    </row>
    <row r="1031" spans="2:19" s="276" customFormat="1" ht="80.150000000000006" customHeight="1" x14ac:dyDescent="0.35">
      <c r="B1031" s="1059"/>
      <c r="C1031" s="1060"/>
      <c r="D1031" s="1060"/>
      <c r="E1031" s="1060"/>
      <c r="F1031" s="1060"/>
      <c r="G1031" s="1060"/>
      <c r="H1031" s="1060"/>
      <c r="I1031" s="1060"/>
      <c r="J1031" s="1060"/>
      <c r="K1031" s="1060"/>
      <c r="L1031" s="1060"/>
      <c r="M1031" s="1060"/>
      <c r="N1031" s="1060"/>
      <c r="O1031" s="1060"/>
      <c r="P1031" s="1060"/>
      <c r="Q1031" s="1060"/>
      <c r="R1031" s="1061"/>
      <c r="S1031" s="275"/>
    </row>
    <row r="1032" spans="2:19" s="276" customFormat="1" x14ac:dyDescent="0.35">
      <c r="B1032" s="536" t="s">
        <v>257</v>
      </c>
      <c r="C1032" s="536"/>
      <c r="D1032" s="536"/>
      <c r="E1032" s="302">
        <f>1500-LEN(B1031)</f>
        <v>1500</v>
      </c>
      <c r="F1032" s="4"/>
      <c r="G1032" s="4"/>
      <c r="H1032" s="4"/>
      <c r="I1032" s="4"/>
      <c r="J1032" s="4"/>
      <c r="K1032" s="4"/>
      <c r="L1032" s="4"/>
      <c r="M1032" s="4"/>
      <c r="N1032" s="4"/>
      <c r="O1032" s="275"/>
      <c r="P1032" s="275"/>
      <c r="Q1032" s="275"/>
      <c r="R1032" s="275"/>
      <c r="S1032" s="275"/>
    </row>
    <row r="1033" spans="2:19" s="276" customFormat="1" x14ac:dyDescent="0.35">
      <c r="B1033" s="536"/>
      <c r="C1033" s="536"/>
      <c r="D1033" s="536"/>
      <c r="E1033" s="536"/>
      <c r="F1033" s="4"/>
      <c r="G1033" s="4"/>
      <c r="H1033" s="4"/>
      <c r="I1033" s="4"/>
      <c r="J1033" s="4"/>
      <c r="K1033" s="4"/>
      <c r="L1033" s="4"/>
      <c r="M1033" s="4"/>
      <c r="N1033" s="4"/>
      <c r="O1033" s="275"/>
      <c r="P1033" s="275"/>
      <c r="Q1033" s="275"/>
      <c r="R1033" s="275"/>
      <c r="S1033" s="275"/>
    </row>
    <row r="1034" spans="2:19" s="276" customFormat="1" x14ac:dyDescent="0.35">
      <c r="B1034" s="520" t="s">
        <v>445</v>
      </c>
      <c r="C1034" s="520"/>
      <c r="D1034" s="4"/>
      <c r="E1034" s="4"/>
      <c r="F1034" s="4"/>
      <c r="G1034" s="4"/>
      <c r="H1034" s="4"/>
      <c r="I1034" s="4"/>
      <c r="J1034" s="4"/>
      <c r="K1034" s="4"/>
      <c r="L1034" s="4"/>
      <c r="M1034" s="4"/>
      <c r="N1034" s="4"/>
      <c r="O1034" s="275"/>
      <c r="P1034" s="275"/>
      <c r="Q1034" s="275"/>
      <c r="R1034" s="275"/>
      <c r="S1034" s="275"/>
    </row>
    <row r="1035" spans="2:19" s="276" customFormat="1" x14ac:dyDescent="0.35">
      <c r="B1035" s="536" t="s">
        <v>444</v>
      </c>
      <c r="C1035" s="536"/>
      <c r="D1035" s="275"/>
      <c r="E1035" s="4"/>
      <c r="F1035" s="4"/>
      <c r="G1035" s="4"/>
      <c r="H1035" s="4"/>
      <c r="I1035" s="4"/>
      <c r="J1035" s="4"/>
      <c r="K1035" s="4"/>
      <c r="L1035" s="4"/>
      <c r="M1035" s="4"/>
      <c r="N1035" s="4"/>
      <c r="O1035" s="275"/>
      <c r="P1035" s="275"/>
      <c r="Q1035" s="275"/>
      <c r="R1035" s="275"/>
      <c r="S1035" s="275"/>
    </row>
    <row r="1036" spans="2:19" s="276" customFormat="1" x14ac:dyDescent="0.35">
      <c r="B1036" s="275"/>
      <c r="C1036" s="275"/>
      <c r="D1036" s="275"/>
      <c r="E1036" s="4"/>
      <c r="F1036" s="4"/>
      <c r="G1036" s="4"/>
      <c r="H1036" s="4"/>
      <c r="I1036" s="4"/>
      <c r="J1036" s="4"/>
      <c r="K1036" s="4"/>
      <c r="L1036" s="4"/>
      <c r="M1036" s="4"/>
      <c r="N1036" s="4"/>
      <c r="O1036" s="275"/>
      <c r="P1036" s="275"/>
      <c r="Q1036" s="275"/>
      <c r="R1036" s="275"/>
      <c r="S1036" s="275"/>
    </row>
    <row r="1037" spans="2:19" s="276" customFormat="1" x14ac:dyDescent="0.35">
      <c r="B1037" s="304"/>
      <c r="C1037" s="8"/>
      <c r="D1037" s="300" t="s">
        <v>732</v>
      </c>
      <c r="E1037" s="275"/>
      <c r="F1037" s="4"/>
      <c r="G1037" s="4"/>
      <c r="H1037" s="4"/>
      <c r="I1037" s="4"/>
      <c r="J1037" s="1064"/>
      <c r="K1037" s="1064"/>
      <c r="L1037" s="1064"/>
      <c r="M1037" s="1064"/>
      <c r="N1037" s="1064"/>
      <c r="O1037" s="1064"/>
      <c r="P1037" s="1064"/>
      <c r="Q1037" s="1064"/>
      <c r="R1037" s="1064"/>
      <c r="S1037" s="275"/>
    </row>
    <row r="1038" spans="2:19" s="276" customFormat="1" x14ac:dyDescent="0.35">
      <c r="B1038" s="505"/>
      <c r="C1038" s="8"/>
      <c r="D1038" s="300" t="s">
        <v>725</v>
      </c>
      <c r="E1038" s="275"/>
      <c r="F1038" s="4"/>
      <c r="G1038" s="4"/>
      <c r="H1038" s="4"/>
      <c r="I1038" s="4"/>
      <c r="J1038" s="1065"/>
      <c r="K1038" s="1065"/>
      <c r="L1038" s="1065"/>
      <c r="M1038" s="1065"/>
      <c r="N1038" s="1065"/>
      <c r="O1038" s="1065"/>
      <c r="P1038" s="1065"/>
      <c r="Q1038" s="1065"/>
      <c r="R1038" s="1065"/>
      <c r="S1038" s="275"/>
    </row>
    <row r="1039" spans="2:19" s="276" customFormat="1" x14ac:dyDescent="0.35">
      <c r="B1039" s="304"/>
      <c r="C1039" s="8"/>
      <c r="D1039" s="300" t="s">
        <v>443</v>
      </c>
      <c r="E1039" s="275"/>
      <c r="F1039" s="4"/>
      <c r="G1039" s="4"/>
      <c r="H1039" s="4"/>
      <c r="I1039" s="4"/>
      <c r="J1039" s="1065"/>
      <c r="K1039" s="1065"/>
      <c r="L1039" s="1065"/>
      <c r="M1039" s="1065"/>
      <c r="N1039" s="1065"/>
      <c r="O1039" s="1065"/>
      <c r="P1039" s="1065"/>
      <c r="Q1039" s="1065"/>
      <c r="R1039" s="1065"/>
      <c r="S1039" s="275"/>
    </row>
    <row r="1040" spans="2:19" s="276" customFormat="1" x14ac:dyDescent="0.35">
      <c r="B1040" s="304"/>
      <c r="C1040" s="8"/>
      <c r="D1040" s="300" t="s">
        <v>442</v>
      </c>
      <c r="E1040" s="275"/>
      <c r="F1040" s="4"/>
      <c r="G1040" s="4"/>
      <c r="H1040" s="4"/>
      <c r="I1040" s="4"/>
      <c r="J1040" s="1065"/>
      <c r="K1040" s="1065"/>
      <c r="L1040" s="1065"/>
      <c r="M1040" s="1065"/>
      <c r="N1040" s="1065"/>
      <c r="O1040" s="1065"/>
      <c r="P1040" s="1065"/>
      <c r="Q1040" s="1065"/>
      <c r="R1040" s="1065"/>
      <c r="S1040" s="275"/>
    </row>
    <row r="1041" spans="2:19" s="276" customFormat="1" x14ac:dyDescent="0.35">
      <c r="B1041" s="304"/>
      <c r="C1041" s="8"/>
      <c r="D1041" s="300" t="s">
        <v>441</v>
      </c>
      <c r="E1041" s="275"/>
      <c r="F1041" s="4"/>
      <c r="G1041" s="4"/>
      <c r="H1041" s="4"/>
      <c r="I1041" s="4"/>
      <c r="J1041" s="535"/>
      <c r="K1041" s="4"/>
      <c r="L1041" s="4"/>
      <c r="M1041" s="4"/>
      <c r="N1041" s="4"/>
      <c r="O1041" s="275"/>
      <c r="P1041" s="275"/>
      <c r="Q1041" s="275"/>
      <c r="R1041" s="275"/>
      <c r="S1041" s="275"/>
    </row>
    <row r="1042" spans="2:19" s="276" customFormat="1" x14ac:dyDescent="0.35">
      <c r="B1042" s="275"/>
      <c r="C1042" s="275"/>
      <c r="D1042" s="4"/>
      <c r="E1042" s="4"/>
      <c r="F1042" s="4"/>
      <c r="G1042" s="4"/>
      <c r="H1042" s="4"/>
      <c r="I1042" s="4"/>
      <c r="J1042" s="4"/>
      <c r="K1042" s="4"/>
      <c r="L1042" s="4"/>
      <c r="M1042" s="4"/>
      <c r="N1042" s="4"/>
      <c r="O1042" s="275"/>
      <c r="P1042" s="275"/>
      <c r="Q1042" s="275"/>
      <c r="R1042" s="275"/>
      <c r="S1042" s="275"/>
    </row>
    <row r="1043" spans="2:19" s="276" customFormat="1" x14ac:dyDescent="0.35">
      <c r="B1043" s="536" t="s">
        <v>440</v>
      </c>
      <c r="C1043" s="536"/>
      <c r="D1043" s="275"/>
      <c r="E1043" s="4"/>
      <c r="F1043" s="4"/>
      <c r="G1043" s="4"/>
      <c r="H1043" s="4"/>
      <c r="I1043" s="4"/>
      <c r="J1043" s="537" t="s">
        <v>727</v>
      </c>
      <c r="K1043" s="275"/>
      <c r="L1043" s="536"/>
      <c r="M1043" s="536"/>
      <c r="N1043" s="536"/>
      <c r="O1043" s="275"/>
      <c r="P1043" s="536" t="s">
        <v>728</v>
      </c>
      <c r="Q1043" s="4"/>
      <c r="R1043" s="275"/>
      <c r="S1043" s="286"/>
    </row>
    <row r="1044" spans="2:19" s="276" customFormat="1" x14ac:dyDescent="0.35">
      <c r="B1044" s="275"/>
      <c r="C1044" s="275"/>
      <c r="D1044" s="4"/>
      <c r="E1044" s="4"/>
      <c r="F1044" s="4"/>
      <c r="G1044" s="4"/>
      <c r="H1044" s="4"/>
      <c r="I1044" s="4"/>
      <c r="J1044" s="275"/>
      <c r="K1044" s="275"/>
      <c r="L1044" s="539"/>
      <c r="M1044" s="539"/>
      <c r="N1044" s="539"/>
      <c r="O1044" s="275"/>
      <c r="P1044" s="4"/>
      <c r="Q1044" s="4"/>
      <c r="R1044" s="275"/>
      <c r="S1044" s="286"/>
    </row>
    <row r="1045" spans="2:19" s="276" customFormat="1" x14ac:dyDescent="0.35">
      <c r="B1045" s="278"/>
      <c r="C1045" s="8"/>
      <c r="D1045" s="300" t="s">
        <v>437</v>
      </c>
      <c r="E1045" s="275"/>
      <c r="F1045" s="4"/>
      <c r="G1045" s="4"/>
      <c r="H1045" s="4"/>
      <c r="I1045" s="4"/>
      <c r="J1045" s="1055"/>
      <c r="K1045" s="1056"/>
      <c r="L1045" s="1056"/>
      <c r="M1045" s="1056"/>
      <c r="N1045" s="1057"/>
      <c r="O1045" s="275"/>
      <c r="P1045" s="1055"/>
      <c r="Q1045" s="1056"/>
      <c r="R1045" s="1057"/>
      <c r="S1045" s="286"/>
    </row>
    <row r="1046" spans="2:19" s="276" customFormat="1" x14ac:dyDescent="0.35">
      <c r="B1046" s="278"/>
      <c r="C1046" s="8"/>
      <c r="D1046" s="300" t="s">
        <v>436</v>
      </c>
      <c r="E1046" s="275"/>
      <c r="F1046" s="4"/>
      <c r="G1046" s="4"/>
      <c r="H1046" s="4"/>
      <c r="I1046" s="4"/>
      <c r="J1046" s="1055"/>
      <c r="K1046" s="1056"/>
      <c r="L1046" s="1056"/>
      <c r="M1046" s="1056"/>
      <c r="N1046" s="1057"/>
      <c r="O1046" s="275"/>
      <c r="P1046" s="1055"/>
      <c r="Q1046" s="1056"/>
      <c r="R1046" s="1057"/>
      <c r="S1046" s="286"/>
    </row>
    <row r="1047" spans="2:19" s="276" customFormat="1" x14ac:dyDescent="0.35">
      <c r="B1047" s="278"/>
      <c r="C1047" s="8"/>
      <c r="D1047" s="300" t="s">
        <v>435</v>
      </c>
      <c r="E1047" s="275"/>
      <c r="F1047" s="4"/>
      <c r="G1047" s="4"/>
      <c r="H1047" s="4"/>
      <c r="I1047" s="4"/>
      <c r="J1047" s="1055"/>
      <c r="K1047" s="1056"/>
      <c r="L1047" s="1056"/>
      <c r="M1047" s="1056"/>
      <c r="N1047" s="1057"/>
      <c r="O1047" s="275"/>
      <c r="P1047" s="1055"/>
      <c r="Q1047" s="1056"/>
      <c r="R1047" s="1057"/>
      <c r="S1047" s="286"/>
    </row>
    <row r="1048" spans="2:19" s="276" customFormat="1" x14ac:dyDescent="0.35">
      <c r="B1048" s="278"/>
      <c r="C1048" s="8"/>
      <c r="D1048" s="300" t="s">
        <v>434</v>
      </c>
      <c r="E1048" s="275"/>
      <c r="F1048" s="4"/>
      <c r="G1048" s="4"/>
      <c r="H1048" s="4"/>
      <c r="I1048" s="4"/>
      <c r="J1048" s="1055"/>
      <c r="K1048" s="1056"/>
      <c r="L1048" s="1056"/>
      <c r="M1048" s="1056"/>
      <c r="N1048" s="1057"/>
      <c r="O1048" s="275"/>
      <c r="P1048" s="1055"/>
      <c r="Q1048" s="1056"/>
      <c r="R1048" s="1057"/>
      <c r="S1048" s="286"/>
    </row>
    <row r="1049" spans="2:19" s="276" customFormat="1" x14ac:dyDescent="0.35">
      <c r="B1049" s="278"/>
      <c r="C1049" s="8"/>
      <c r="D1049" s="300" t="s">
        <v>433</v>
      </c>
      <c r="E1049" s="275"/>
      <c r="F1049" s="4"/>
      <c r="G1049" s="4"/>
      <c r="H1049" s="4"/>
      <c r="I1049" s="4"/>
      <c r="J1049" s="1055"/>
      <c r="K1049" s="1056"/>
      <c r="L1049" s="1056"/>
      <c r="M1049" s="1056"/>
      <c r="N1049" s="1057"/>
      <c r="O1049" s="275"/>
      <c r="P1049" s="1055"/>
      <c r="Q1049" s="1056"/>
      <c r="R1049" s="1057"/>
      <c r="S1049" s="286"/>
    </row>
    <row r="1050" spans="2:19" s="276" customFormat="1" x14ac:dyDescent="0.35">
      <c r="B1050" s="278"/>
      <c r="C1050" s="8"/>
      <c r="D1050" s="300" t="s">
        <v>432</v>
      </c>
      <c r="E1050" s="275"/>
      <c r="F1050" s="4"/>
      <c r="G1050" s="4"/>
      <c r="H1050" s="4"/>
      <c r="I1050" s="4"/>
      <c r="J1050" s="1055"/>
      <c r="K1050" s="1056"/>
      <c r="L1050" s="1056"/>
      <c r="M1050" s="1056"/>
      <c r="N1050" s="1057"/>
      <c r="O1050" s="275"/>
      <c r="P1050" s="1055"/>
      <c r="Q1050" s="1056"/>
      <c r="R1050" s="1057"/>
      <c r="S1050" s="286"/>
    </row>
    <row r="1051" spans="2:19" s="276" customFormat="1" x14ac:dyDescent="0.35">
      <c r="B1051" s="278"/>
      <c r="C1051" s="8"/>
      <c r="D1051" s="300" t="s">
        <v>431</v>
      </c>
      <c r="E1051" s="275"/>
      <c r="F1051" s="4"/>
      <c r="G1051" s="4"/>
      <c r="H1051" s="4"/>
      <c r="I1051" s="4"/>
      <c r="J1051" s="1055"/>
      <c r="K1051" s="1056"/>
      <c r="L1051" s="1056"/>
      <c r="M1051" s="1056"/>
      <c r="N1051" s="1057"/>
      <c r="O1051" s="275"/>
      <c r="P1051" s="1055"/>
      <c r="Q1051" s="1056"/>
      <c r="R1051" s="1057"/>
      <c r="S1051" s="275"/>
    </row>
    <row r="1052" spans="2:19" s="276" customFormat="1" ht="15" customHeight="1" x14ac:dyDescent="0.35">
      <c r="B1052" s="278"/>
      <c r="C1052" s="8"/>
      <c r="D1052" s="300" t="s">
        <v>430</v>
      </c>
      <c r="E1052" s="275"/>
      <c r="F1052" s="4"/>
      <c r="G1052" s="4"/>
      <c r="H1052" s="4"/>
      <c r="I1052" s="4"/>
      <c r="J1052" s="1055"/>
      <c r="K1052" s="1056"/>
      <c r="L1052" s="1056"/>
      <c r="M1052" s="1056"/>
      <c r="N1052" s="1057"/>
      <c r="O1052" s="275"/>
      <c r="P1052" s="1055"/>
      <c r="Q1052" s="1056"/>
      <c r="R1052" s="1057"/>
      <c r="S1052" s="285"/>
    </row>
    <row r="1053" spans="2:19" s="276" customFormat="1" ht="15" customHeight="1" x14ac:dyDescent="0.35">
      <c r="B1053" s="520"/>
      <c r="C1053" s="520"/>
      <c r="D1053" s="4"/>
      <c r="E1053" s="4"/>
      <c r="F1053" s="4"/>
      <c r="G1053" s="4"/>
      <c r="H1053" s="4"/>
      <c r="I1053" s="4"/>
      <c r="J1053" s="4"/>
      <c r="K1053" s="4"/>
      <c r="L1053" s="4"/>
      <c r="M1053" s="4"/>
      <c r="N1053" s="4"/>
      <c r="O1053" s="275"/>
      <c r="P1053" s="275"/>
      <c r="Q1053" s="275"/>
      <c r="R1053" s="275"/>
      <c r="S1053" s="284"/>
    </row>
    <row r="1054" spans="2:19" s="276" customFormat="1" x14ac:dyDescent="0.35">
      <c r="B1054" s="520" t="s">
        <v>729</v>
      </c>
      <c r="C1054" s="520"/>
      <c r="D1054" s="4"/>
      <c r="E1054" s="4"/>
      <c r="F1054" s="4"/>
      <c r="G1054" s="4"/>
      <c r="H1054" s="4"/>
      <c r="I1054" s="4"/>
      <c r="J1054" s="4"/>
      <c r="K1054" s="4"/>
      <c r="L1054" s="4"/>
      <c r="M1054" s="4"/>
      <c r="N1054" s="4"/>
      <c r="O1054" s="275"/>
      <c r="P1054" s="275"/>
      <c r="Q1054" s="275"/>
      <c r="R1054" s="275"/>
      <c r="S1054" s="279"/>
    </row>
    <row r="1055" spans="2:19" s="276" customFormat="1" ht="37.5" customHeight="1" x14ac:dyDescent="0.35">
      <c r="B1055" s="1058" t="s">
        <v>991</v>
      </c>
      <c r="C1055" s="1058"/>
      <c r="D1055" s="1058"/>
      <c r="E1055" s="1058"/>
      <c r="F1055" s="1058"/>
      <c r="G1055" s="1058"/>
      <c r="H1055" s="1058"/>
      <c r="I1055" s="1058"/>
      <c r="J1055" s="1058"/>
      <c r="K1055" s="1058"/>
      <c r="L1055" s="1058"/>
      <c r="M1055" s="1058"/>
      <c r="N1055" s="1058"/>
      <c r="O1055" s="1058"/>
      <c r="P1055" s="1058"/>
      <c r="Q1055" s="1058"/>
      <c r="R1055" s="1058"/>
      <c r="S1055" s="279"/>
    </row>
    <row r="1056" spans="2:19" s="276" customFormat="1" ht="80.150000000000006" customHeight="1" x14ac:dyDescent="0.35">
      <c r="B1056" s="1059"/>
      <c r="C1056" s="1060"/>
      <c r="D1056" s="1060"/>
      <c r="E1056" s="1060"/>
      <c r="F1056" s="1060"/>
      <c r="G1056" s="1060"/>
      <c r="H1056" s="1060"/>
      <c r="I1056" s="1060"/>
      <c r="J1056" s="1060"/>
      <c r="K1056" s="1060"/>
      <c r="L1056" s="1060"/>
      <c r="M1056" s="1060"/>
      <c r="N1056" s="1060"/>
      <c r="O1056" s="1060"/>
      <c r="P1056" s="1060"/>
      <c r="Q1056" s="1060"/>
      <c r="R1056" s="1061"/>
      <c r="S1056" s="275"/>
    </row>
    <row r="1057" spans="2:19" s="276" customFormat="1" x14ac:dyDescent="0.35">
      <c r="B1057" s="540" t="s">
        <v>257</v>
      </c>
      <c r="C1057" s="540"/>
      <c r="D1057" s="541"/>
      <c r="E1057" s="542">
        <f>1500-LEN(B1056)</f>
        <v>1500</v>
      </c>
      <c r="F1057" s="541"/>
      <c r="G1057" s="541"/>
      <c r="H1057" s="541"/>
      <c r="I1057" s="541"/>
      <c r="J1057" s="541"/>
      <c r="K1057" s="541"/>
      <c r="L1057" s="543"/>
      <c r="M1057" s="541"/>
      <c r="N1057" s="544"/>
      <c r="O1057" s="544"/>
      <c r="P1057" s="544"/>
      <c r="Q1057" s="544"/>
      <c r="R1057" s="544"/>
      <c r="S1057" s="279"/>
    </row>
    <row r="1058" spans="2:19" s="276" customFormat="1" ht="15" customHeight="1" x14ac:dyDescent="0.35">
      <c r="B1058" s="535"/>
      <c r="C1058" s="535"/>
      <c r="D1058" s="284"/>
      <c r="E1058" s="545"/>
      <c r="F1058" s="284"/>
      <c r="G1058" s="284"/>
      <c r="H1058" s="284"/>
      <c r="I1058" s="284"/>
      <c r="J1058" s="284"/>
      <c r="K1058" s="284"/>
      <c r="L1058" s="532"/>
      <c r="M1058" s="284"/>
      <c r="N1058" s="279"/>
      <c r="O1058" s="279"/>
      <c r="P1058" s="279"/>
      <c r="Q1058" s="279"/>
      <c r="R1058" s="279"/>
      <c r="S1058" s="275"/>
    </row>
    <row r="1059" spans="2:19" s="276" customFormat="1" x14ac:dyDescent="0.35">
      <c r="B1059" s="546" t="s">
        <v>730</v>
      </c>
      <c r="C1059" s="535"/>
      <c r="D1059" s="284"/>
      <c r="E1059" s="545"/>
      <c r="F1059" s="284"/>
      <c r="G1059" s="284"/>
      <c r="H1059" s="284"/>
      <c r="I1059" s="284"/>
      <c r="J1059" s="284"/>
      <c r="K1059" s="284"/>
      <c r="L1059" s="532"/>
      <c r="M1059" s="284"/>
      <c r="N1059" s="279"/>
      <c r="O1059" s="279"/>
      <c r="P1059" s="279"/>
      <c r="Q1059" s="279"/>
      <c r="R1059" s="279"/>
      <c r="S1059" s="275"/>
    </row>
    <row r="1060" spans="2:19" s="276" customFormat="1" ht="24" customHeight="1" x14ac:dyDescent="0.35">
      <c r="B1060" s="1058" t="s">
        <v>731</v>
      </c>
      <c r="C1060" s="1058"/>
      <c r="D1060" s="1058"/>
      <c r="E1060" s="1058"/>
      <c r="F1060" s="1058"/>
      <c r="G1060" s="1058"/>
      <c r="H1060" s="1058"/>
      <c r="I1060" s="1058"/>
      <c r="J1060" s="1058"/>
      <c r="K1060" s="1058"/>
      <c r="L1060" s="1058"/>
      <c r="M1060" s="1058"/>
      <c r="N1060" s="1058"/>
      <c r="O1060" s="1058"/>
      <c r="P1060" s="1058"/>
      <c r="Q1060" s="1058"/>
      <c r="R1060" s="1058"/>
      <c r="S1060" s="275"/>
    </row>
    <row r="1061" spans="2:19" s="276" customFormat="1" ht="80.150000000000006" customHeight="1" x14ac:dyDescent="0.35">
      <c r="B1061" s="1059"/>
      <c r="C1061" s="1060"/>
      <c r="D1061" s="1060"/>
      <c r="E1061" s="1060"/>
      <c r="F1061" s="1060"/>
      <c r="G1061" s="1060"/>
      <c r="H1061" s="1060"/>
      <c r="I1061" s="1060"/>
      <c r="J1061" s="1060"/>
      <c r="K1061" s="1060"/>
      <c r="L1061" s="1060"/>
      <c r="M1061" s="1060"/>
      <c r="N1061" s="1060"/>
      <c r="O1061" s="1060"/>
      <c r="P1061" s="1060"/>
      <c r="Q1061" s="1060"/>
      <c r="R1061" s="1061"/>
      <c r="S1061" s="275"/>
    </row>
    <row r="1062" spans="2:19" s="276" customFormat="1" ht="16" thickBot="1" x14ac:dyDescent="0.4">
      <c r="B1062" s="547" t="s">
        <v>257</v>
      </c>
      <c r="C1062" s="547"/>
      <c r="D1062" s="548"/>
      <c r="E1062" s="549">
        <f>1500-LEN(B1061)</f>
        <v>1500</v>
      </c>
      <c r="F1062" s="548"/>
      <c r="G1062" s="548"/>
      <c r="H1062" s="548"/>
      <c r="I1062" s="548"/>
      <c r="J1062" s="548"/>
      <c r="K1062" s="548"/>
      <c r="L1062" s="550"/>
      <c r="M1062" s="548"/>
      <c r="N1062" s="551"/>
      <c r="O1062" s="551"/>
      <c r="P1062" s="551"/>
      <c r="Q1062" s="551"/>
      <c r="R1062" s="551"/>
      <c r="S1062" s="275"/>
    </row>
    <row r="1063" spans="2:19" s="276" customFormat="1" x14ac:dyDescent="0.35">
      <c r="B1063" s="535"/>
      <c r="C1063" s="535"/>
      <c r="D1063" s="284"/>
      <c r="E1063" s="545"/>
      <c r="F1063" s="284"/>
      <c r="G1063" s="284"/>
      <c r="H1063" s="284"/>
      <c r="I1063" s="284"/>
      <c r="J1063" s="284"/>
      <c r="K1063" s="284"/>
      <c r="L1063" s="532"/>
      <c r="M1063" s="284"/>
      <c r="N1063" s="279"/>
      <c r="O1063" s="279"/>
      <c r="P1063" s="279"/>
      <c r="Q1063" s="279"/>
      <c r="R1063" s="279"/>
      <c r="S1063" s="275"/>
    </row>
    <row r="1064" spans="2:19" s="276" customFormat="1" ht="18" x14ac:dyDescent="0.4">
      <c r="B1064" s="519" t="s">
        <v>463</v>
      </c>
      <c r="C1064" s="519"/>
      <c r="D1064" s="520"/>
      <c r="E1064" s="520"/>
      <c r="F1064" s="520"/>
      <c r="G1064" s="520"/>
      <c r="H1064" s="520"/>
      <c r="I1064" s="520"/>
      <c r="J1064" s="520"/>
      <c r="K1064" s="520"/>
      <c r="L1064" s="521"/>
      <c r="M1064" s="520"/>
      <c r="N1064" s="166"/>
      <c r="O1064" s="275"/>
      <c r="P1064" s="166"/>
      <c r="Q1064" s="275"/>
      <c r="R1064" s="275"/>
      <c r="S1064" s="275"/>
    </row>
    <row r="1065" spans="2:19" s="276" customFormat="1" ht="16" thickBot="1" x14ac:dyDescent="0.4">
      <c r="B1065" s="522" t="s">
        <v>462</v>
      </c>
      <c r="C1065" s="522"/>
      <c r="D1065" s="523"/>
      <c r="E1065" s="523"/>
      <c r="F1065" s="523"/>
      <c r="G1065" s="523"/>
      <c r="H1065" s="523"/>
      <c r="I1065" s="523"/>
      <c r="J1065" s="523"/>
      <c r="K1065" s="523"/>
      <c r="L1065" s="524"/>
      <c r="M1065" s="523"/>
      <c r="N1065" s="525"/>
      <c r="O1065" s="275"/>
      <c r="P1065" s="525"/>
      <c r="Q1065" s="525"/>
      <c r="R1065" s="525"/>
      <c r="S1065" s="279"/>
    </row>
    <row r="1066" spans="2:19" s="276" customFormat="1" x14ac:dyDescent="0.35">
      <c r="B1066" s="526"/>
      <c r="C1066" s="526"/>
      <c r="D1066" s="526"/>
      <c r="E1066" s="527"/>
      <c r="F1066" s="726" t="s">
        <v>886</v>
      </c>
      <c r="G1066" s="282"/>
      <c r="H1066" s="528"/>
      <c r="I1066" s="528"/>
      <c r="J1066" s="526"/>
      <c r="K1066" s="526"/>
      <c r="L1066" s="529" t="s">
        <v>238</v>
      </c>
      <c r="M1066" s="526"/>
      <c r="N1066" s="1062" t="s">
        <v>255</v>
      </c>
      <c r="O1066" s="1062"/>
      <c r="P1066" s="1062"/>
      <c r="Q1066" s="530"/>
      <c r="R1066" s="530"/>
      <c r="S1066" s="275"/>
    </row>
    <row r="1067" spans="2:19" s="276" customFormat="1" x14ac:dyDescent="0.35">
      <c r="B1067" s="531" t="s">
        <v>468</v>
      </c>
      <c r="C1067" s="532"/>
      <c r="D1067" s="533">
        <f>D1001+1</f>
        <v>17</v>
      </c>
      <c r="E1067" s="1074"/>
      <c r="F1067" s="1075"/>
      <c r="G1067" s="1076"/>
      <c r="H1067" s="4"/>
      <c r="I1067" s="4"/>
      <c r="J1067" s="8" t="s">
        <v>232</v>
      </c>
      <c r="K1067" s="8"/>
      <c r="L1067" s="283"/>
      <c r="M1067" s="4"/>
      <c r="N1067" s="1070"/>
      <c r="O1067" s="1071"/>
      <c r="P1067" s="1071"/>
      <c r="Q1067" s="1071"/>
      <c r="R1067" s="1072"/>
      <c r="S1067" s="275"/>
    </row>
    <row r="1068" spans="2:19" s="276" customFormat="1" x14ac:dyDescent="0.35">
      <c r="B1068" s="8" t="s">
        <v>231</v>
      </c>
      <c r="C1068" s="8"/>
      <c r="D1068" s="1077"/>
      <c r="E1068" s="1077"/>
      <c r="F1068" s="1077"/>
      <c r="G1068" s="1077"/>
      <c r="H1068" s="4"/>
      <c r="I1068" s="4"/>
      <c r="J1068" s="8" t="s">
        <v>241</v>
      </c>
      <c r="K1068" s="8"/>
      <c r="L1068" s="283"/>
      <c r="M1068" s="4"/>
      <c r="N1068" s="1070"/>
      <c r="O1068" s="1071"/>
      <c r="P1068" s="1071"/>
      <c r="Q1068" s="1071"/>
      <c r="R1068" s="1072"/>
      <c r="S1068" s="275"/>
    </row>
    <row r="1069" spans="2:19" s="276" customFormat="1" x14ac:dyDescent="0.35">
      <c r="B1069" s="8" t="s">
        <v>227</v>
      </c>
      <c r="C1069" s="8"/>
      <c r="D1069" s="1069"/>
      <c r="E1069" s="1069"/>
      <c r="F1069" s="1069"/>
      <c r="G1069" s="1069"/>
      <c r="H1069" s="4"/>
      <c r="I1069" s="4"/>
      <c r="J1069" s="8" t="s">
        <v>239</v>
      </c>
      <c r="K1069" s="8"/>
      <c r="L1069" s="283"/>
      <c r="M1069" s="4"/>
      <c r="N1069" s="1070"/>
      <c r="O1069" s="1071"/>
      <c r="P1069" s="1071"/>
      <c r="Q1069" s="1071"/>
      <c r="R1069" s="1072"/>
      <c r="S1069" s="275"/>
    </row>
    <row r="1070" spans="2:19" s="276" customFormat="1" x14ac:dyDescent="0.35">
      <c r="B1070" s="8" t="s">
        <v>461</v>
      </c>
      <c r="C1070" s="8"/>
      <c r="D1070" s="1069"/>
      <c r="E1070" s="1069"/>
      <c r="F1070" s="1069"/>
      <c r="G1070" s="1069"/>
      <c r="H1070" s="4"/>
      <c r="I1070" s="4"/>
      <c r="J1070" s="8" t="s">
        <v>244</v>
      </c>
      <c r="K1070" s="8"/>
      <c r="L1070" s="283"/>
      <c r="M1070" s="4"/>
      <c r="N1070" s="1070"/>
      <c r="O1070" s="1071"/>
      <c r="P1070" s="1071"/>
      <c r="Q1070" s="1071"/>
      <c r="R1070" s="1072"/>
      <c r="S1070" s="275"/>
    </row>
    <row r="1071" spans="2:19" s="276" customFormat="1" x14ac:dyDescent="0.35">
      <c r="B1071" s="8" t="s">
        <v>254</v>
      </c>
      <c r="C1071" s="8"/>
      <c r="D1071" s="1073"/>
      <c r="E1071" s="1073"/>
      <c r="F1071" s="1073"/>
      <c r="G1071" s="1073"/>
      <c r="H1071" s="4"/>
      <c r="I1071" s="4"/>
      <c r="J1071" s="8" t="s">
        <v>240</v>
      </c>
      <c r="K1071" s="8"/>
      <c r="L1071" s="283"/>
      <c r="M1071" s="4"/>
      <c r="N1071" s="1070"/>
      <c r="O1071" s="1071"/>
      <c r="P1071" s="1071"/>
      <c r="Q1071" s="1071"/>
      <c r="R1071" s="1072"/>
      <c r="S1071" s="275"/>
    </row>
    <row r="1072" spans="2:19" s="276" customFormat="1" x14ac:dyDescent="0.35">
      <c r="B1072" s="8" t="s">
        <v>48</v>
      </c>
      <c r="C1072" s="8"/>
      <c r="D1072" s="1069"/>
      <c r="E1072" s="1069"/>
      <c r="F1072" s="1069"/>
      <c r="G1072" s="1069"/>
      <c r="H1072" s="4"/>
      <c r="I1072" s="4"/>
      <c r="J1072" s="4"/>
      <c r="K1072" s="4"/>
      <c r="L1072" s="8"/>
      <c r="M1072" s="4"/>
      <c r="N1072" s="299"/>
      <c r="O1072" s="275"/>
      <c r="P1072" s="299"/>
      <c r="Q1072" s="275"/>
      <c r="R1072" s="275"/>
      <c r="S1072" s="275"/>
    </row>
    <row r="1073" spans="2:19" s="276" customFormat="1" x14ac:dyDescent="0.35">
      <c r="B1073" s="8" t="s">
        <v>283</v>
      </c>
      <c r="C1073" s="4"/>
      <c r="D1073" s="1069"/>
      <c r="E1073" s="1069"/>
      <c r="F1073" s="1069"/>
      <c r="G1073" s="1069"/>
      <c r="H1073" s="4"/>
      <c r="I1073" s="4"/>
      <c r="J1073" s="275"/>
      <c r="K1073" s="275"/>
      <c r="L1073" s="275"/>
      <c r="M1073" s="275"/>
      <c r="N1073" s="275"/>
      <c r="O1073" s="275"/>
      <c r="P1073" s="275"/>
      <c r="Q1073" s="275"/>
      <c r="R1073" s="275"/>
      <c r="S1073" s="275"/>
    </row>
    <row r="1074" spans="2:19" s="276" customFormat="1" x14ac:dyDescent="0.35">
      <c r="B1074" s="8" t="s">
        <v>236</v>
      </c>
      <c r="C1074" s="8"/>
      <c r="D1074" s="280"/>
      <c r="E1074" s="534" t="s">
        <v>234</v>
      </c>
      <c r="F1074" s="4"/>
      <c r="G1074" s="4"/>
      <c r="H1074" s="4"/>
      <c r="I1074" s="4"/>
      <c r="J1074" s="8" t="s">
        <v>243</v>
      </c>
      <c r="K1074" s="4"/>
      <c r="L1074" s="282"/>
      <c r="M1074" s="4"/>
      <c r="N1074"/>
      <c r="O1074"/>
      <c r="P1074"/>
      <c r="Q1074"/>
      <c r="R1074" s="275"/>
      <c r="S1074" s="275"/>
    </row>
    <row r="1075" spans="2:19" s="276" customFormat="1" x14ac:dyDescent="0.35">
      <c r="B1075" s="8" t="s">
        <v>237</v>
      </c>
      <c r="C1075" s="8"/>
      <c r="D1075" s="280"/>
      <c r="E1075" s="534" t="s">
        <v>235</v>
      </c>
      <c r="F1075" s="4"/>
      <c r="G1075" s="4"/>
      <c r="H1075" s="4"/>
      <c r="I1075" s="4"/>
      <c r="J1075" s="8" t="s">
        <v>233</v>
      </c>
      <c r="K1075" s="4"/>
      <c r="L1075" s="281"/>
      <c r="M1075" s="4"/>
      <c r="N1075" s="299"/>
      <c r="O1075" s="275"/>
      <c r="P1075" s="299"/>
      <c r="Q1075" s="275"/>
      <c r="R1075" s="275"/>
      <c r="S1075" s="275"/>
    </row>
    <row r="1076" spans="2:19" s="276" customFormat="1" x14ac:dyDescent="0.35">
      <c r="B1076" s="275"/>
      <c r="C1076" s="275"/>
      <c r="D1076" s="275"/>
      <c r="E1076" s="275"/>
      <c r="F1076" s="275"/>
      <c r="G1076" s="275"/>
      <c r="H1076" s="275"/>
      <c r="I1076" s="275"/>
      <c r="J1076" s="8" t="s">
        <v>183</v>
      </c>
      <c r="K1076" s="4"/>
      <c r="L1076" s="1066"/>
      <c r="M1076" s="1067"/>
      <c r="N1076" s="1067"/>
      <c r="O1076" s="1067"/>
      <c r="P1076" s="1068"/>
      <c r="Q1076" s="275"/>
      <c r="R1076" s="275"/>
      <c r="S1076" s="275"/>
    </row>
    <row r="1077" spans="2:19" s="276" customFormat="1" x14ac:dyDescent="0.35">
      <c r="B1077" s="520" t="s">
        <v>460</v>
      </c>
      <c r="C1077" s="520"/>
      <c r="G1077" s="4"/>
      <c r="H1077" s="4"/>
      <c r="I1077" s="4"/>
      <c r="J1077" s="4"/>
      <c r="K1077" s="4"/>
      <c r="L1077" s="4"/>
      <c r="M1077" s="4"/>
      <c r="N1077" s="4"/>
      <c r="O1077" s="275"/>
      <c r="P1077" s="275"/>
      <c r="Q1077" s="275"/>
      <c r="R1077" s="275"/>
      <c r="S1077" s="275"/>
    </row>
    <row r="1078" spans="2:19" s="276" customFormat="1" x14ac:dyDescent="0.35">
      <c r="B1078" s="535" t="s">
        <v>990</v>
      </c>
      <c r="C1078" s="535"/>
      <c r="D1078" s="4"/>
      <c r="E1078" s="4"/>
      <c r="F1078" s="4"/>
      <c r="G1078" s="4"/>
      <c r="H1078" s="4"/>
      <c r="I1078" s="4"/>
      <c r="J1078" s="275"/>
      <c r="K1078" s="4"/>
      <c r="L1078" s="4"/>
      <c r="M1078" s="4"/>
      <c r="N1078" s="4"/>
      <c r="O1078" s="275"/>
      <c r="P1078" s="275"/>
      <c r="Q1078" s="275"/>
      <c r="R1078" s="275"/>
      <c r="S1078" s="275"/>
    </row>
    <row r="1079" spans="2:19" s="276" customFormat="1" x14ac:dyDescent="0.35">
      <c r="B1079" s="535"/>
      <c r="C1079" s="535"/>
      <c r="D1079" s="4"/>
      <c r="E1079" s="4"/>
      <c r="F1079" s="4"/>
      <c r="G1079" s="4"/>
      <c r="H1079" s="4"/>
      <c r="I1079" s="4"/>
      <c r="J1079" s="275"/>
      <c r="K1079" s="4"/>
      <c r="L1079" s="4"/>
      <c r="M1079" s="4"/>
      <c r="N1079" s="4"/>
      <c r="O1079" s="275"/>
      <c r="P1079" s="275"/>
      <c r="Q1079" s="275"/>
      <c r="R1079" s="275"/>
      <c r="S1079" s="275"/>
    </row>
    <row r="1080" spans="2:19" s="276" customFormat="1" x14ac:dyDescent="0.35">
      <c r="B1080" s="285" t="s">
        <v>464</v>
      </c>
      <c r="C1080" s="285"/>
      <c r="D1080" s="4"/>
      <c r="E1080" s="4"/>
      <c r="F1080" s="4"/>
      <c r="G1080" s="536" t="s">
        <v>439</v>
      </c>
      <c r="H1080" s="4"/>
      <c r="I1080" s="4"/>
      <c r="J1080" s="4"/>
      <c r="K1080" s="4"/>
      <c r="L1080" s="275"/>
      <c r="M1080" s="275"/>
      <c r="N1080" s="537" t="s">
        <v>438</v>
      </c>
      <c r="O1080" s="275"/>
      <c r="P1080" s="275"/>
      <c r="Q1080" s="275"/>
      <c r="R1080" s="275"/>
      <c r="S1080" s="286"/>
    </row>
    <row r="1081" spans="2:19" s="276" customFormat="1" x14ac:dyDescent="0.35">
      <c r="B1081" s="292"/>
      <c r="C1081" s="538"/>
      <c r="D1081" s="300" t="s">
        <v>459</v>
      </c>
      <c r="E1081" s="275"/>
      <c r="F1081" s="4"/>
      <c r="G1081" s="1055"/>
      <c r="H1081" s="1056"/>
      <c r="I1081" s="1056"/>
      <c r="J1081" s="1056"/>
      <c r="K1081" s="1056"/>
      <c r="L1081" s="1057"/>
      <c r="M1081" s="275"/>
      <c r="N1081" s="1055"/>
      <c r="O1081" s="1056"/>
      <c r="P1081" s="1056"/>
      <c r="Q1081" s="1056"/>
      <c r="R1081" s="1057"/>
      <c r="S1081" s="286"/>
    </row>
    <row r="1082" spans="2:19" s="276" customFormat="1" x14ac:dyDescent="0.35">
      <c r="B1082" s="292"/>
      <c r="C1082" s="538"/>
      <c r="D1082" s="300" t="s">
        <v>458</v>
      </c>
      <c r="E1082" s="275"/>
      <c r="F1082" s="4"/>
      <c r="G1082" s="1055"/>
      <c r="H1082" s="1056"/>
      <c r="I1082" s="1056"/>
      <c r="J1082" s="1056"/>
      <c r="K1082" s="1056"/>
      <c r="L1082" s="1057"/>
      <c r="M1082" s="275"/>
      <c r="N1082" s="1055"/>
      <c r="O1082" s="1056"/>
      <c r="P1082" s="1056"/>
      <c r="Q1082" s="1056"/>
      <c r="R1082" s="1057"/>
      <c r="S1082" s="286"/>
    </row>
    <row r="1083" spans="2:19" s="276" customFormat="1" x14ac:dyDescent="0.35">
      <c r="B1083" s="292"/>
      <c r="C1083" s="538"/>
      <c r="D1083" s="300" t="s">
        <v>457</v>
      </c>
      <c r="E1083" s="275"/>
      <c r="F1083" s="4"/>
      <c r="G1083" s="1055"/>
      <c r="H1083" s="1056"/>
      <c r="I1083" s="1056"/>
      <c r="J1083" s="1056"/>
      <c r="K1083" s="1056"/>
      <c r="L1083" s="1057"/>
      <c r="M1083" s="275"/>
      <c r="N1083" s="1055"/>
      <c r="O1083" s="1056"/>
      <c r="P1083" s="1056"/>
      <c r="Q1083" s="1056"/>
      <c r="R1083" s="1057"/>
      <c r="S1083" s="286"/>
    </row>
    <row r="1084" spans="2:19" s="276" customFormat="1" x14ac:dyDescent="0.35">
      <c r="B1084" s="292"/>
      <c r="C1084" s="538"/>
      <c r="D1084" s="300" t="s">
        <v>456</v>
      </c>
      <c r="E1084" s="275"/>
      <c r="F1084" s="4"/>
      <c r="G1084" s="1055"/>
      <c r="H1084" s="1056"/>
      <c r="I1084" s="1056"/>
      <c r="J1084" s="1056"/>
      <c r="K1084" s="1056"/>
      <c r="L1084" s="1057"/>
      <c r="M1084" s="275"/>
      <c r="N1084" s="1055"/>
      <c r="O1084" s="1056"/>
      <c r="P1084" s="1056"/>
      <c r="Q1084" s="1056"/>
      <c r="R1084" s="1057"/>
      <c r="S1084" s="286"/>
    </row>
    <row r="1085" spans="2:19" s="276" customFormat="1" x14ac:dyDescent="0.35">
      <c r="B1085" s="292"/>
      <c r="C1085" s="538"/>
      <c r="D1085" s="300" t="s">
        <v>455</v>
      </c>
      <c r="E1085" s="275"/>
      <c r="F1085" s="4"/>
      <c r="G1085" s="1055"/>
      <c r="H1085" s="1056"/>
      <c r="I1085" s="1056"/>
      <c r="J1085" s="1056"/>
      <c r="K1085" s="1056"/>
      <c r="L1085" s="1057"/>
      <c r="M1085" s="275"/>
      <c r="N1085" s="1055"/>
      <c r="O1085" s="1056"/>
      <c r="P1085" s="1056"/>
      <c r="Q1085" s="1056"/>
      <c r="R1085" s="1057"/>
      <c r="S1085" s="286"/>
    </row>
    <row r="1086" spans="2:19" s="276" customFormat="1" x14ac:dyDescent="0.35">
      <c r="B1086" s="292"/>
      <c r="C1086" s="538"/>
      <c r="D1086" s="300" t="s">
        <v>454</v>
      </c>
      <c r="E1086" s="275"/>
      <c r="F1086" s="4"/>
      <c r="G1086" s="1055"/>
      <c r="H1086" s="1056"/>
      <c r="I1086" s="1056"/>
      <c r="J1086" s="1056"/>
      <c r="K1086" s="1056"/>
      <c r="L1086" s="1057"/>
      <c r="M1086" s="275"/>
      <c r="N1086" s="1055"/>
      <c r="O1086" s="1056"/>
      <c r="P1086" s="1056"/>
      <c r="Q1086" s="1056"/>
      <c r="R1086" s="1057"/>
      <c r="S1086" s="286"/>
    </row>
    <row r="1087" spans="2:19" s="276" customFormat="1" x14ac:dyDescent="0.35">
      <c r="B1087" s="292"/>
      <c r="C1087" s="538"/>
      <c r="D1087" s="300" t="s">
        <v>453</v>
      </c>
      <c r="E1087" s="275"/>
      <c r="F1087" s="4"/>
      <c r="G1087" s="1055"/>
      <c r="H1087" s="1056"/>
      <c r="I1087" s="1056"/>
      <c r="J1087" s="1056"/>
      <c r="K1087" s="1056"/>
      <c r="L1087" s="1057"/>
      <c r="M1087" s="275"/>
      <c r="N1087" s="1055"/>
      <c r="O1087" s="1056"/>
      <c r="P1087" s="1056"/>
      <c r="Q1087" s="1056"/>
      <c r="R1087" s="1057"/>
      <c r="S1087" s="286"/>
    </row>
    <row r="1088" spans="2:19" s="276" customFormat="1" x14ac:dyDescent="0.35">
      <c r="B1088" s="292"/>
      <c r="C1088" s="538"/>
      <c r="D1088" s="300" t="s">
        <v>452</v>
      </c>
      <c r="E1088" s="275"/>
      <c r="F1088" s="4"/>
      <c r="G1088" s="1055"/>
      <c r="H1088" s="1056"/>
      <c r="I1088" s="1056"/>
      <c r="J1088" s="1056"/>
      <c r="K1088" s="1056"/>
      <c r="L1088" s="1057"/>
      <c r="M1088" s="275"/>
      <c r="N1088" s="1055"/>
      <c r="O1088" s="1056"/>
      <c r="P1088" s="1056"/>
      <c r="Q1088" s="1056"/>
      <c r="R1088" s="1057"/>
      <c r="S1088" s="286"/>
    </row>
    <row r="1089" spans="2:19" s="276" customFormat="1" x14ac:dyDescent="0.35">
      <c r="B1089" s="292"/>
      <c r="C1089" s="538"/>
      <c r="D1089" s="300" t="s">
        <v>451</v>
      </c>
      <c r="E1089" s="275"/>
      <c r="F1089" s="4"/>
      <c r="G1089" s="1055"/>
      <c r="H1089" s="1056"/>
      <c r="I1089" s="1056"/>
      <c r="J1089" s="1056"/>
      <c r="K1089" s="1056"/>
      <c r="L1089" s="1057"/>
      <c r="M1089" s="275"/>
      <c r="N1089" s="1055"/>
      <c r="O1089" s="1056"/>
      <c r="P1089" s="1056"/>
      <c r="Q1089" s="1056"/>
      <c r="R1089" s="1057"/>
      <c r="S1089" s="286"/>
    </row>
    <row r="1090" spans="2:19" s="276" customFormat="1" x14ac:dyDescent="0.35">
      <c r="B1090" s="292"/>
      <c r="C1090" s="538"/>
      <c r="D1090" s="300" t="s">
        <v>450</v>
      </c>
      <c r="E1090" s="275"/>
      <c r="F1090" s="4"/>
      <c r="G1090" s="1055"/>
      <c r="H1090" s="1056"/>
      <c r="I1090" s="1056"/>
      <c r="J1090" s="1056"/>
      <c r="K1090" s="1056"/>
      <c r="L1090" s="1057"/>
      <c r="M1090" s="275"/>
      <c r="N1090" s="1055"/>
      <c r="O1090" s="1056"/>
      <c r="P1090" s="1056"/>
      <c r="Q1090" s="1056"/>
      <c r="R1090" s="1057"/>
      <c r="S1090" s="286"/>
    </row>
    <row r="1091" spans="2:19" s="276" customFormat="1" x14ac:dyDescent="0.35">
      <c r="B1091" s="292"/>
      <c r="C1091" s="538"/>
      <c r="D1091" s="300" t="s">
        <v>449</v>
      </c>
      <c r="E1091" s="275"/>
      <c r="F1091" s="4"/>
      <c r="G1091" s="1055"/>
      <c r="H1091" s="1056"/>
      <c r="I1091" s="1056"/>
      <c r="J1091" s="1056"/>
      <c r="K1091" s="1056"/>
      <c r="L1091" s="1057"/>
      <c r="M1091" s="275"/>
      <c r="N1091" s="1055"/>
      <c r="O1091" s="1056"/>
      <c r="P1091" s="1056"/>
      <c r="Q1091" s="1056"/>
      <c r="R1091" s="1057"/>
      <c r="S1091" s="286"/>
    </row>
    <row r="1092" spans="2:19" s="276" customFormat="1" x14ac:dyDescent="0.35">
      <c r="B1092" s="292"/>
      <c r="C1092" s="538"/>
      <c r="D1092" s="300" t="s">
        <v>448</v>
      </c>
      <c r="E1092" s="275"/>
      <c r="F1092" s="4"/>
      <c r="G1092" s="1055"/>
      <c r="H1092" s="1056"/>
      <c r="I1092" s="1056"/>
      <c r="J1092" s="1056"/>
      <c r="K1092" s="1056"/>
      <c r="L1092" s="1057"/>
      <c r="M1092" s="275"/>
      <c r="N1092" s="1055"/>
      <c r="O1092" s="1056"/>
      <c r="P1092" s="1056"/>
      <c r="Q1092" s="1056"/>
      <c r="R1092" s="1057"/>
      <c r="S1092" s="286"/>
    </row>
    <row r="1093" spans="2:19" s="276" customFormat="1" x14ac:dyDescent="0.35">
      <c r="B1093" s="292"/>
      <c r="C1093" s="538"/>
      <c r="D1093" s="300" t="s">
        <v>447</v>
      </c>
      <c r="E1093" s="275"/>
      <c r="F1093" s="4"/>
      <c r="G1093" s="1055"/>
      <c r="H1093" s="1056"/>
      <c r="I1093" s="1056"/>
      <c r="J1093" s="1056"/>
      <c r="K1093" s="1056"/>
      <c r="L1093" s="1057"/>
      <c r="M1093" s="275"/>
      <c r="N1093" s="1055"/>
      <c r="O1093" s="1056"/>
      <c r="P1093" s="1056"/>
      <c r="Q1093" s="1056"/>
      <c r="R1093" s="1057"/>
      <c r="S1093" s="286"/>
    </row>
    <row r="1094" spans="2:19" s="276" customFormat="1" ht="15" customHeight="1" x14ac:dyDescent="0.35">
      <c r="B1094" s="292"/>
      <c r="C1094" s="538"/>
      <c r="D1094" s="300" t="s">
        <v>446</v>
      </c>
      <c r="E1094" s="275"/>
      <c r="F1094" s="4"/>
      <c r="G1094" s="1055"/>
      <c r="H1094" s="1056"/>
      <c r="I1094" s="1056"/>
      <c r="J1094" s="1056"/>
      <c r="K1094" s="1056"/>
      <c r="L1094" s="1057"/>
      <c r="M1094" s="275"/>
      <c r="N1094" s="1055"/>
      <c r="O1094" s="1056"/>
      <c r="P1094" s="1056"/>
      <c r="Q1094" s="1056"/>
      <c r="R1094" s="1057"/>
      <c r="S1094" s="275"/>
    </row>
    <row r="1095" spans="2:19" s="276" customFormat="1" ht="15" customHeight="1" x14ac:dyDescent="0.35">
      <c r="B1095" s="4"/>
      <c r="C1095" s="4"/>
      <c r="D1095" s="4"/>
      <c r="E1095" s="4"/>
      <c r="F1095" s="4"/>
      <c r="G1095" s="4"/>
      <c r="H1095" s="4"/>
      <c r="I1095" s="4"/>
      <c r="J1095" s="4"/>
      <c r="K1095" s="4"/>
      <c r="L1095" s="4"/>
      <c r="M1095" s="4"/>
      <c r="N1095" s="4"/>
      <c r="O1095" s="275"/>
      <c r="P1095" s="275"/>
      <c r="Q1095" s="275"/>
      <c r="R1095" s="275"/>
      <c r="S1095" s="284"/>
    </row>
    <row r="1096" spans="2:19" s="276" customFormat="1" ht="15" customHeight="1" x14ac:dyDescent="0.35">
      <c r="B1096" s="1063" t="s">
        <v>726</v>
      </c>
      <c r="C1096" s="1063"/>
      <c r="D1096" s="1063"/>
      <c r="E1096" s="1063"/>
      <c r="F1096" s="1063"/>
      <c r="G1096" s="1063"/>
      <c r="H1096" s="1063"/>
      <c r="I1096" s="1063"/>
      <c r="J1096" s="1063"/>
      <c r="K1096" s="1063"/>
      <c r="L1096" s="1063"/>
      <c r="M1096" s="1063"/>
      <c r="N1096" s="1063"/>
      <c r="O1096" s="1063"/>
      <c r="P1096" s="1063"/>
      <c r="Q1096" s="1063"/>
      <c r="R1096" s="1063"/>
      <c r="S1096" s="284"/>
    </row>
    <row r="1097" spans="2:19" s="276" customFormat="1" ht="80.150000000000006" customHeight="1" x14ac:dyDescent="0.35">
      <c r="B1097" s="1059"/>
      <c r="C1097" s="1060"/>
      <c r="D1097" s="1060"/>
      <c r="E1097" s="1060"/>
      <c r="F1097" s="1060"/>
      <c r="G1097" s="1060"/>
      <c r="H1097" s="1060"/>
      <c r="I1097" s="1060"/>
      <c r="J1097" s="1060"/>
      <c r="K1097" s="1060"/>
      <c r="L1097" s="1060"/>
      <c r="M1097" s="1060"/>
      <c r="N1097" s="1060"/>
      <c r="O1097" s="1060"/>
      <c r="P1097" s="1060"/>
      <c r="Q1097" s="1060"/>
      <c r="R1097" s="1061"/>
      <c r="S1097" s="275"/>
    </row>
    <row r="1098" spans="2:19" s="276" customFormat="1" x14ac:dyDescent="0.35">
      <c r="B1098" s="536" t="s">
        <v>257</v>
      </c>
      <c r="C1098" s="536"/>
      <c r="D1098" s="536"/>
      <c r="E1098" s="302">
        <f>1500-LEN(B1097)</f>
        <v>1500</v>
      </c>
      <c r="F1098" s="4"/>
      <c r="G1098" s="4"/>
      <c r="H1098" s="4"/>
      <c r="I1098" s="4"/>
      <c r="J1098" s="4"/>
      <c r="K1098" s="4"/>
      <c r="L1098" s="4"/>
      <c r="M1098" s="4"/>
      <c r="N1098" s="4"/>
      <c r="O1098" s="275"/>
      <c r="P1098" s="275"/>
      <c r="Q1098" s="275"/>
      <c r="R1098" s="275"/>
      <c r="S1098" s="275"/>
    </row>
    <row r="1099" spans="2:19" s="276" customFormat="1" x14ac:dyDescent="0.35">
      <c r="B1099" s="536"/>
      <c r="C1099" s="536"/>
      <c r="D1099" s="536"/>
      <c r="E1099" s="536"/>
      <c r="F1099" s="4"/>
      <c r="G1099" s="4"/>
      <c r="H1099" s="4"/>
      <c r="I1099" s="4"/>
      <c r="J1099" s="4"/>
      <c r="K1099" s="4"/>
      <c r="L1099" s="4"/>
      <c r="M1099" s="4"/>
      <c r="N1099" s="4"/>
      <c r="O1099" s="275"/>
      <c r="P1099" s="275"/>
      <c r="Q1099" s="275"/>
      <c r="R1099" s="275"/>
      <c r="S1099" s="275"/>
    </row>
    <row r="1100" spans="2:19" s="276" customFormat="1" x14ac:dyDescent="0.35">
      <c r="B1100" s="520" t="s">
        <v>445</v>
      </c>
      <c r="C1100" s="520"/>
      <c r="D1100" s="4"/>
      <c r="E1100" s="4"/>
      <c r="F1100" s="4"/>
      <c r="G1100" s="4"/>
      <c r="H1100" s="4"/>
      <c r="I1100" s="4"/>
      <c r="J1100" s="4"/>
      <c r="K1100" s="4"/>
      <c r="L1100" s="4"/>
      <c r="M1100" s="4"/>
      <c r="N1100" s="4"/>
      <c r="O1100" s="275"/>
      <c r="P1100" s="275"/>
      <c r="Q1100" s="275"/>
      <c r="R1100" s="275"/>
      <c r="S1100" s="275"/>
    </row>
    <row r="1101" spans="2:19" s="276" customFormat="1" x14ac:dyDescent="0.35">
      <c r="B1101" s="536" t="s">
        <v>444</v>
      </c>
      <c r="C1101" s="536"/>
      <c r="D1101" s="275"/>
      <c r="E1101" s="4"/>
      <c r="F1101" s="4"/>
      <c r="G1101" s="4"/>
      <c r="H1101" s="4"/>
      <c r="I1101" s="4"/>
      <c r="J1101" s="4"/>
      <c r="K1101" s="4"/>
      <c r="L1101" s="4"/>
      <c r="M1101" s="4"/>
      <c r="N1101" s="4"/>
      <c r="O1101" s="275"/>
      <c r="P1101" s="275"/>
      <c r="Q1101" s="275"/>
      <c r="R1101" s="275"/>
      <c r="S1101" s="275"/>
    </row>
    <row r="1102" spans="2:19" s="276" customFormat="1" x14ac:dyDescent="0.35">
      <c r="B1102" s="275"/>
      <c r="C1102" s="275"/>
      <c r="D1102" s="275"/>
      <c r="E1102" s="4"/>
      <c r="F1102" s="4"/>
      <c r="G1102" s="4"/>
      <c r="H1102" s="4"/>
      <c r="I1102" s="4"/>
      <c r="J1102" s="4"/>
      <c r="K1102" s="4"/>
      <c r="L1102" s="4"/>
      <c r="M1102" s="4"/>
      <c r="N1102" s="4"/>
      <c r="O1102" s="275"/>
      <c r="P1102" s="275"/>
      <c r="Q1102" s="275"/>
      <c r="R1102" s="275"/>
      <c r="S1102" s="275"/>
    </row>
    <row r="1103" spans="2:19" s="276" customFormat="1" x14ac:dyDescent="0.35">
      <c r="B1103" s="304"/>
      <c r="C1103" s="8"/>
      <c r="D1103" s="300" t="s">
        <v>732</v>
      </c>
      <c r="E1103" s="275"/>
      <c r="F1103" s="4"/>
      <c r="G1103" s="4"/>
      <c r="H1103" s="4"/>
      <c r="I1103" s="4"/>
      <c r="J1103" s="1064"/>
      <c r="K1103" s="1064"/>
      <c r="L1103" s="1064"/>
      <c r="M1103" s="1064"/>
      <c r="N1103" s="1064"/>
      <c r="O1103" s="1064"/>
      <c r="P1103" s="1064"/>
      <c r="Q1103" s="1064"/>
      <c r="R1103" s="1064"/>
      <c r="S1103" s="275"/>
    </row>
    <row r="1104" spans="2:19" s="276" customFormat="1" x14ac:dyDescent="0.35">
      <c r="B1104" s="505"/>
      <c r="C1104" s="8"/>
      <c r="D1104" s="300" t="s">
        <v>725</v>
      </c>
      <c r="E1104" s="275"/>
      <c r="F1104" s="4"/>
      <c r="G1104" s="4"/>
      <c r="H1104" s="4"/>
      <c r="I1104" s="4"/>
      <c r="J1104" s="1065"/>
      <c r="K1104" s="1065"/>
      <c r="L1104" s="1065"/>
      <c r="M1104" s="1065"/>
      <c r="N1104" s="1065"/>
      <c r="O1104" s="1065"/>
      <c r="P1104" s="1065"/>
      <c r="Q1104" s="1065"/>
      <c r="R1104" s="1065"/>
      <c r="S1104" s="275"/>
    </row>
    <row r="1105" spans="2:19" s="276" customFormat="1" x14ac:dyDescent="0.35">
      <c r="B1105" s="304"/>
      <c r="C1105" s="8"/>
      <c r="D1105" s="300" t="s">
        <v>443</v>
      </c>
      <c r="E1105" s="275"/>
      <c r="F1105" s="4"/>
      <c r="G1105" s="4"/>
      <c r="H1105" s="4"/>
      <c r="I1105" s="4"/>
      <c r="J1105" s="1065"/>
      <c r="K1105" s="1065"/>
      <c r="L1105" s="1065"/>
      <c r="M1105" s="1065"/>
      <c r="N1105" s="1065"/>
      <c r="O1105" s="1065"/>
      <c r="P1105" s="1065"/>
      <c r="Q1105" s="1065"/>
      <c r="R1105" s="1065"/>
      <c r="S1105" s="275"/>
    </row>
    <row r="1106" spans="2:19" s="276" customFormat="1" x14ac:dyDescent="0.35">
      <c r="B1106" s="304"/>
      <c r="C1106" s="8"/>
      <c r="D1106" s="300" t="s">
        <v>442</v>
      </c>
      <c r="E1106" s="275"/>
      <c r="F1106" s="4"/>
      <c r="G1106" s="4"/>
      <c r="H1106" s="4"/>
      <c r="I1106" s="4"/>
      <c r="J1106" s="1065"/>
      <c r="K1106" s="1065"/>
      <c r="L1106" s="1065"/>
      <c r="M1106" s="1065"/>
      <c r="N1106" s="1065"/>
      <c r="O1106" s="1065"/>
      <c r="P1106" s="1065"/>
      <c r="Q1106" s="1065"/>
      <c r="R1106" s="1065"/>
      <c r="S1106" s="275"/>
    </row>
    <row r="1107" spans="2:19" s="276" customFormat="1" x14ac:dyDescent="0.35">
      <c r="B1107" s="304"/>
      <c r="C1107" s="8"/>
      <c r="D1107" s="300" t="s">
        <v>441</v>
      </c>
      <c r="E1107" s="275"/>
      <c r="F1107" s="4"/>
      <c r="G1107" s="4"/>
      <c r="H1107" s="4"/>
      <c r="I1107" s="4"/>
      <c r="J1107" s="535"/>
      <c r="K1107" s="4"/>
      <c r="L1107" s="4"/>
      <c r="M1107" s="4"/>
      <c r="N1107" s="4"/>
      <c r="O1107" s="275"/>
      <c r="P1107" s="275"/>
      <c r="Q1107" s="275"/>
      <c r="R1107" s="275"/>
      <c r="S1107" s="275"/>
    </row>
    <row r="1108" spans="2:19" s="276" customFormat="1" x14ac:dyDescent="0.35">
      <c r="B1108" s="275"/>
      <c r="C1108" s="275"/>
      <c r="D1108" s="4"/>
      <c r="E1108" s="4"/>
      <c r="F1108" s="4"/>
      <c r="G1108" s="4"/>
      <c r="H1108" s="4"/>
      <c r="I1108" s="4"/>
      <c r="J1108" s="4"/>
      <c r="K1108" s="4"/>
      <c r="L1108" s="4"/>
      <c r="M1108" s="4"/>
      <c r="N1108" s="4"/>
      <c r="O1108" s="275"/>
      <c r="P1108" s="275"/>
      <c r="Q1108" s="275"/>
      <c r="R1108" s="275"/>
      <c r="S1108" s="275"/>
    </row>
    <row r="1109" spans="2:19" s="276" customFormat="1" x14ac:dyDescent="0.35">
      <c r="B1109" s="536" t="s">
        <v>440</v>
      </c>
      <c r="C1109" s="536"/>
      <c r="D1109" s="275"/>
      <c r="E1109" s="4"/>
      <c r="F1109" s="4"/>
      <c r="G1109" s="4"/>
      <c r="H1109" s="4"/>
      <c r="I1109" s="4"/>
      <c r="J1109" s="537" t="s">
        <v>727</v>
      </c>
      <c r="K1109" s="275"/>
      <c r="L1109" s="536"/>
      <c r="M1109" s="536"/>
      <c r="N1109" s="536"/>
      <c r="O1109" s="275"/>
      <c r="P1109" s="536" t="s">
        <v>728</v>
      </c>
      <c r="Q1109" s="4"/>
      <c r="R1109" s="275"/>
      <c r="S1109" s="286"/>
    </row>
    <row r="1110" spans="2:19" s="276" customFormat="1" x14ac:dyDescent="0.35">
      <c r="B1110" s="275"/>
      <c r="C1110" s="275"/>
      <c r="D1110" s="4"/>
      <c r="E1110" s="4"/>
      <c r="F1110" s="4"/>
      <c r="G1110" s="4"/>
      <c r="H1110" s="4"/>
      <c r="I1110" s="4"/>
      <c r="J1110" s="275"/>
      <c r="K1110" s="275"/>
      <c r="L1110" s="539"/>
      <c r="M1110" s="539"/>
      <c r="N1110" s="539"/>
      <c r="O1110" s="275"/>
      <c r="P1110" s="4"/>
      <c r="Q1110" s="4"/>
      <c r="R1110" s="275"/>
      <c r="S1110" s="286"/>
    </row>
    <row r="1111" spans="2:19" s="276" customFormat="1" x14ac:dyDescent="0.35">
      <c r="B1111" s="278"/>
      <c r="C1111" s="8"/>
      <c r="D1111" s="300" t="s">
        <v>437</v>
      </c>
      <c r="E1111" s="275"/>
      <c r="F1111" s="4"/>
      <c r="G1111" s="4"/>
      <c r="H1111" s="4"/>
      <c r="I1111" s="4"/>
      <c r="J1111" s="1055"/>
      <c r="K1111" s="1056"/>
      <c r="L1111" s="1056"/>
      <c r="M1111" s="1056"/>
      <c r="N1111" s="1057"/>
      <c r="O1111" s="275"/>
      <c r="P1111" s="1055"/>
      <c r="Q1111" s="1056"/>
      <c r="R1111" s="1057"/>
      <c r="S1111" s="286"/>
    </row>
    <row r="1112" spans="2:19" s="276" customFormat="1" x14ac:dyDescent="0.35">
      <c r="B1112" s="278"/>
      <c r="C1112" s="8"/>
      <c r="D1112" s="300" t="s">
        <v>436</v>
      </c>
      <c r="E1112" s="275"/>
      <c r="F1112" s="4"/>
      <c r="G1112" s="4"/>
      <c r="H1112" s="4"/>
      <c r="I1112" s="4"/>
      <c r="J1112" s="1055"/>
      <c r="K1112" s="1056"/>
      <c r="L1112" s="1056"/>
      <c r="M1112" s="1056"/>
      <c r="N1112" s="1057"/>
      <c r="O1112" s="275"/>
      <c r="P1112" s="1055"/>
      <c r="Q1112" s="1056"/>
      <c r="R1112" s="1057"/>
      <c r="S1112" s="286"/>
    </row>
    <row r="1113" spans="2:19" s="276" customFormat="1" x14ac:dyDescent="0.35">
      <c r="B1113" s="278"/>
      <c r="C1113" s="8"/>
      <c r="D1113" s="300" t="s">
        <v>435</v>
      </c>
      <c r="E1113" s="275"/>
      <c r="F1113" s="4"/>
      <c r="G1113" s="4"/>
      <c r="H1113" s="4"/>
      <c r="I1113" s="4"/>
      <c r="J1113" s="1055"/>
      <c r="K1113" s="1056"/>
      <c r="L1113" s="1056"/>
      <c r="M1113" s="1056"/>
      <c r="N1113" s="1057"/>
      <c r="O1113" s="275"/>
      <c r="P1113" s="1055"/>
      <c r="Q1113" s="1056"/>
      <c r="R1113" s="1057"/>
      <c r="S1113" s="286"/>
    </row>
    <row r="1114" spans="2:19" s="276" customFormat="1" x14ac:dyDescent="0.35">
      <c r="B1114" s="278"/>
      <c r="C1114" s="8"/>
      <c r="D1114" s="300" t="s">
        <v>434</v>
      </c>
      <c r="E1114" s="275"/>
      <c r="F1114" s="4"/>
      <c r="G1114" s="4"/>
      <c r="H1114" s="4"/>
      <c r="I1114" s="4"/>
      <c r="J1114" s="1055"/>
      <c r="K1114" s="1056"/>
      <c r="L1114" s="1056"/>
      <c r="M1114" s="1056"/>
      <c r="N1114" s="1057"/>
      <c r="O1114" s="275"/>
      <c r="P1114" s="1055"/>
      <c r="Q1114" s="1056"/>
      <c r="R1114" s="1057"/>
      <c r="S1114" s="286"/>
    </row>
    <row r="1115" spans="2:19" s="276" customFormat="1" x14ac:dyDescent="0.35">
      <c r="B1115" s="278"/>
      <c r="C1115" s="8"/>
      <c r="D1115" s="300" t="s">
        <v>433</v>
      </c>
      <c r="E1115" s="275"/>
      <c r="F1115" s="4"/>
      <c r="G1115" s="4"/>
      <c r="H1115" s="4"/>
      <c r="I1115" s="4"/>
      <c r="J1115" s="1055"/>
      <c r="K1115" s="1056"/>
      <c r="L1115" s="1056"/>
      <c r="M1115" s="1056"/>
      <c r="N1115" s="1057"/>
      <c r="O1115" s="275"/>
      <c r="P1115" s="1055"/>
      <c r="Q1115" s="1056"/>
      <c r="R1115" s="1057"/>
      <c r="S1115" s="286"/>
    </row>
    <row r="1116" spans="2:19" s="276" customFormat="1" x14ac:dyDescent="0.35">
      <c r="B1116" s="278"/>
      <c r="C1116" s="8"/>
      <c r="D1116" s="300" t="s">
        <v>432</v>
      </c>
      <c r="E1116" s="275"/>
      <c r="F1116" s="4"/>
      <c r="G1116" s="4"/>
      <c r="H1116" s="4"/>
      <c r="I1116" s="4"/>
      <c r="J1116" s="1055"/>
      <c r="K1116" s="1056"/>
      <c r="L1116" s="1056"/>
      <c r="M1116" s="1056"/>
      <c r="N1116" s="1057"/>
      <c r="O1116" s="275"/>
      <c r="P1116" s="1055"/>
      <c r="Q1116" s="1056"/>
      <c r="R1116" s="1057"/>
      <c r="S1116" s="286"/>
    </row>
    <row r="1117" spans="2:19" s="276" customFormat="1" x14ac:dyDescent="0.35">
      <c r="B1117" s="278"/>
      <c r="C1117" s="8"/>
      <c r="D1117" s="300" t="s">
        <v>431</v>
      </c>
      <c r="E1117" s="275"/>
      <c r="F1117" s="4"/>
      <c r="G1117" s="4"/>
      <c r="H1117" s="4"/>
      <c r="I1117" s="4"/>
      <c r="J1117" s="1055"/>
      <c r="K1117" s="1056"/>
      <c r="L1117" s="1056"/>
      <c r="M1117" s="1056"/>
      <c r="N1117" s="1057"/>
      <c r="O1117" s="275"/>
      <c r="P1117" s="1055"/>
      <c r="Q1117" s="1056"/>
      <c r="R1117" s="1057"/>
      <c r="S1117" s="275"/>
    </row>
    <row r="1118" spans="2:19" s="276" customFormat="1" ht="15" customHeight="1" x14ac:dyDescent="0.35">
      <c r="B1118" s="278"/>
      <c r="C1118" s="8"/>
      <c r="D1118" s="300" t="s">
        <v>430</v>
      </c>
      <c r="E1118" s="275"/>
      <c r="F1118" s="4"/>
      <c r="G1118" s="4"/>
      <c r="H1118" s="4"/>
      <c r="I1118" s="4"/>
      <c r="J1118" s="1055"/>
      <c r="K1118" s="1056"/>
      <c r="L1118" s="1056"/>
      <c r="M1118" s="1056"/>
      <c r="N1118" s="1057"/>
      <c r="O1118" s="275"/>
      <c r="P1118" s="1055"/>
      <c r="Q1118" s="1056"/>
      <c r="R1118" s="1057"/>
      <c r="S1118" s="285"/>
    </row>
    <row r="1119" spans="2:19" s="276" customFormat="1" ht="15" customHeight="1" x14ac:dyDescent="0.35">
      <c r="B1119" s="520"/>
      <c r="C1119" s="520"/>
      <c r="D1119" s="4"/>
      <c r="E1119" s="4"/>
      <c r="F1119" s="4"/>
      <c r="G1119" s="4"/>
      <c r="H1119" s="4"/>
      <c r="I1119" s="4"/>
      <c r="J1119" s="4"/>
      <c r="K1119" s="4"/>
      <c r="L1119" s="4"/>
      <c r="M1119" s="4"/>
      <c r="N1119" s="4"/>
      <c r="O1119" s="275"/>
      <c r="P1119" s="275"/>
      <c r="Q1119" s="275"/>
      <c r="R1119" s="275"/>
      <c r="S1119" s="284"/>
    </row>
    <row r="1120" spans="2:19" s="276" customFormat="1" x14ac:dyDescent="0.35">
      <c r="B1120" s="520" t="s">
        <v>729</v>
      </c>
      <c r="C1120" s="520"/>
      <c r="D1120" s="4"/>
      <c r="E1120" s="4"/>
      <c r="F1120" s="4"/>
      <c r="G1120" s="4"/>
      <c r="H1120" s="4"/>
      <c r="I1120" s="4"/>
      <c r="J1120" s="4"/>
      <c r="K1120" s="4"/>
      <c r="L1120" s="4"/>
      <c r="M1120" s="4"/>
      <c r="N1120" s="4"/>
      <c r="O1120" s="275"/>
      <c r="P1120" s="275"/>
      <c r="Q1120" s="275"/>
      <c r="R1120" s="275"/>
      <c r="S1120" s="279"/>
    </row>
    <row r="1121" spans="2:19" s="276" customFormat="1" ht="37.5" customHeight="1" x14ac:dyDescent="0.35">
      <c r="B1121" s="1058" t="s">
        <v>991</v>
      </c>
      <c r="C1121" s="1058"/>
      <c r="D1121" s="1058"/>
      <c r="E1121" s="1058"/>
      <c r="F1121" s="1058"/>
      <c r="G1121" s="1058"/>
      <c r="H1121" s="1058"/>
      <c r="I1121" s="1058"/>
      <c r="J1121" s="1058"/>
      <c r="K1121" s="1058"/>
      <c r="L1121" s="1058"/>
      <c r="M1121" s="1058"/>
      <c r="N1121" s="1058"/>
      <c r="O1121" s="1058"/>
      <c r="P1121" s="1058"/>
      <c r="Q1121" s="1058"/>
      <c r="R1121" s="1058"/>
      <c r="S1121" s="279"/>
    </row>
    <row r="1122" spans="2:19" s="276" customFormat="1" ht="80.150000000000006" customHeight="1" x14ac:dyDescent="0.35">
      <c r="B1122" s="1059"/>
      <c r="C1122" s="1060"/>
      <c r="D1122" s="1060"/>
      <c r="E1122" s="1060"/>
      <c r="F1122" s="1060"/>
      <c r="G1122" s="1060"/>
      <c r="H1122" s="1060"/>
      <c r="I1122" s="1060"/>
      <c r="J1122" s="1060"/>
      <c r="K1122" s="1060"/>
      <c r="L1122" s="1060"/>
      <c r="M1122" s="1060"/>
      <c r="N1122" s="1060"/>
      <c r="O1122" s="1060"/>
      <c r="P1122" s="1060"/>
      <c r="Q1122" s="1060"/>
      <c r="R1122" s="1061"/>
      <c r="S1122" s="275"/>
    </row>
    <row r="1123" spans="2:19" s="276" customFormat="1" x14ac:dyDescent="0.35">
      <c r="B1123" s="540" t="s">
        <v>257</v>
      </c>
      <c r="C1123" s="540"/>
      <c r="D1123" s="541"/>
      <c r="E1123" s="542">
        <f>1500-LEN(B1122)</f>
        <v>1500</v>
      </c>
      <c r="F1123" s="541"/>
      <c r="G1123" s="541"/>
      <c r="H1123" s="541"/>
      <c r="I1123" s="541"/>
      <c r="J1123" s="541"/>
      <c r="K1123" s="541"/>
      <c r="L1123" s="543"/>
      <c r="M1123" s="541"/>
      <c r="N1123" s="544"/>
      <c r="O1123" s="544"/>
      <c r="P1123" s="544"/>
      <c r="Q1123" s="544"/>
      <c r="R1123" s="544"/>
      <c r="S1123" s="279"/>
    </row>
    <row r="1124" spans="2:19" s="276" customFormat="1" ht="15" customHeight="1" x14ac:dyDescent="0.35">
      <c r="B1124" s="535"/>
      <c r="C1124" s="535"/>
      <c r="D1124" s="284"/>
      <c r="E1124" s="545"/>
      <c r="F1124" s="284"/>
      <c r="G1124" s="284"/>
      <c r="H1124" s="284"/>
      <c r="I1124" s="284"/>
      <c r="J1124" s="284"/>
      <c r="K1124" s="284"/>
      <c r="L1124" s="532"/>
      <c r="M1124" s="284"/>
      <c r="N1124" s="279"/>
      <c r="O1124" s="279"/>
      <c r="P1124" s="279"/>
      <c r="Q1124" s="279"/>
      <c r="R1124" s="279"/>
      <c r="S1124" s="275"/>
    </row>
    <row r="1125" spans="2:19" s="276" customFormat="1" x14ac:dyDescent="0.35">
      <c r="B1125" s="546" t="s">
        <v>730</v>
      </c>
      <c r="C1125" s="535"/>
      <c r="D1125" s="284"/>
      <c r="E1125" s="545"/>
      <c r="F1125" s="284"/>
      <c r="G1125" s="284"/>
      <c r="H1125" s="284"/>
      <c r="I1125" s="284"/>
      <c r="J1125" s="284"/>
      <c r="K1125" s="284"/>
      <c r="L1125" s="532"/>
      <c r="M1125" s="284"/>
      <c r="N1125" s="279"/>
      <c r="O1125" s="279"/>
      <c r="P1125" s="279"/>
      <c r="Q1125" s="279"/>
      <c r="R1125" s="279"/>
      <c r="S1125" s="275"/>
    </row>
    <row r="1126" spans="2:19" s="276" customFormat="1" ht="24" customHeight="1" x14ac:dyDescent="0.35">
      <c r="B1126" s="1058" t="s">
        <v>731</v>
      </c>
      <c r="C1126" s="1058"/>
      <c r="D1126" s="1058"/>
      <c r="E1126" s="1058"/>
      <c r="F1126" s="1058"/>
      <c r="G1126" s="1058"/>
      <c r="H1126" s="1058"/>
      <c r="I1126" s="1058"/>
      <c r="J1126" s="1058"/>
      <c r="K1126" s="1058"/>
      <c r="L1126" s="1058"/>
      <c r="M1126" s="1058"/>
      <c r="N1126" s="1058"/>
      <c r="O1126" s="1058"/>
      <c r="P1126" s="1058"/>
      <c r="Q1126" s="1058"/>
      <c r="R1126" s="1058"/>
      <c r="S1126" s="275"/>
    </row>
    <row r="1127" spans="2:19" s="276" customFormat="1" ht="80.150000000000006" customHeight="1" x14ac:dyDescent="0.35">
      <c r="B1127" s="1059"/>
      <c r="C1127" s="1060"/>
      <c r="D1127" s="1060"/>
      <c r="E1127" s="1060"/>
      <c r="F1127" s="1060"/>
      <c r="G1127" s="1060"/>
      <c r="H1127" s="1060"/>
      <c r="I1127" s="1060"/>
      <c r="J1127" s="1060"/>
      <c r="K1127" s="1060"/>
      <c r="L1127" s="1060"/>
      <c r="M1127" s="1060"/>
      <c r="N1127" s="1060"/>
      <c r="O1127" s="1060"/>
      <c r="P1127" s="1060"/>
      <c r="Q1127" s="1060"/>
      <c r="R1127" s="1061"/>
      <c r="S1127" s="275"/>
    </row>
    <row r="1128" spans="2:19" s="276" customFormat="1" ht="16" thickBot="1" x14ac:dyDescent="0.4">
      <c r="B1128" s="547" t="s">
        <v>257</v>
      </c>
      <c r="C1128" s="547"/>
      <c r="D1128" s="548"/>
      <c r="E1128" s="549">
        <f>1500-LEN(B1127)</f>
        <v>1500</v>
      </c>
      <c r="F1128" s="548"/>
      <c r="G1128" s="548"/>
      <c r="H1128" s="548"/>
      <c r="I1128" s="548"/>
      <c r="J1128" s="548"/>
      <c r="K1128" s="548"/>
      <c r="L1128" s="550"/>
      <c r="M1128" s="548"/>
      <c r="N1128" s="551"/>
      <c r="O1128" s="551"/>
      <c r="P1128" s="551"/>
      <c r="Q1128" s="551"/>
      <c r="R1128" s="551"/>
      <c r="S1128" s="275"/>
    </row>
    <row r="1129" spans="2:19" s="276" customFormat="1" x14ac:dyDescent="0.35">
      <c r="B1129" s="535"/>
      <c r="C1129" s="535"/>
      <c r="D1129" s="284"/>
      <c r="E1129" s="545"/>
      <c r="F1129" s="284"/>
      <c r="G1129" s="284"/>
      <c r="H1129" s="284"/>
      <c r="I1129" s="284"/>
      <c r="J1129" s="284"/>
      <c r="K1129" s="284"/>
      <c r="L1129" s="532"/>
      <c r="M1129" s="284"/>
      <c r="N1129" s="279"/>
      <c r="O1129" s="279"/>
      <c r="P1129" s="279"/>
      <c r="Q1129" s="279"/>
      <c r="R1129" s="279"/>
      <c r="S1129" s="275"/>
    </row>
    <row r="1130" spans="2:19" s="276" customFormat="1" ht="18" x14ac:dyDescent="0.4">
      <c r="B1130" s="519" t="s">
        <v>463</v>
      </c>
      <c r="C1130" s="519"/>
      <c r="D1130" s="520"/>
      <c r="E1130" s="520"/>
      <c r="F1130" s="520"/>
      <c r="G1130" s="520"/>
      <c r="H1130" s="520"/>
      <c r="I1130" s="520"/>
      <c r="J1130" s="520"/>
      <c r="K1130" s="520"/>
      <c r="L1130" s="521"/>
      <c r="M1130" s="520"/>
      <c r="N1130" s="166"/>
      <c r="O1130" s="275"/>
      <c r="P1130" s="166"/>
      <c r="Q1130" s="275"/>
      <c r="R1130" s="275"/>
      <c r="S1130" s="275"/>
    </row>
    <row r="1131" spans="2:19" s="276" customFormat="1" ht="16" thickBot="1" x14ac:dyDescent="0.4">
      <c r="B1131" s="522" t="s">
        <v>462</v>
      </c>
      <c r="C1131" s="522"/>
      <c r="D1131" s="523"/>
      <c r="E1131" s="523"/>
      <c r="F1131" s="523"/>
      <c r="G1131" s="523"/>
      <c r="H1131" s="523"/>
      <c r="I1131" s="523"/>
      <c r="J1131" s="523"/>
      <c r="K1131" s="523"/>
      <c r="L1131" s="524"/>
      <c r="M1131" s="523"/>
      <c r="N1131" s="525"/>
      <c r="O1131" s="275"/>
      <c r="P1131" s="525"/>
      <c r="Q1131" s="525"/>
      <c r="R1131" s="525"/>
      <c r="S1131" s="279"/>
    </row>
    <row r="1132" spans="2:19" s="276" customFormat="1" x14ac:dyDescent="0.35">
      <c r="B1132" s="526"/>
      <c r="C1132" s="526"/>
      <c r="D1132" s="526"/>
      <c r="E1132" s="527"/>
      <c r="F1132" s="726" t="s">
        <v>886</v>
      </c>
      <c r="G1132" s="282"/>
      <c r="H1132" s="528"/>
      <c r="I1132" s="528"/>
      <c r="J1132" s="526"/>
      <c r="K1132" s="526"/>
      <c r="L1132" s="529" t="s">
        <v>238</v>
      </c>
      <c r="M1132" s="526"/>
      <c r="N1132" s="1062" t="s">
        <v>255</v>
      </c>
      <c r="O1132" s="1062"/>
      <c r="P1132" s="1062"/>
      <c r="Q1132" s="530"/>
      <c r="R1132" s="530"/>
      <c r="S1132" s="275"/>
    </row>
    <row r="1133" spans="2:19" s="276" customFormat="1" x14ac:dyDescent="0.35">
      <c r="B1133" s="531" t="s">
        <v>468</v>
      </c>
      <c r="C1133" s="532"/>
      <c r="D1133" s="533">
        <f>D1067+1</f>
        <v>18</v>
      </c>
      <c r="E1133" s="1074"/>
      <c r="F1133" s="1075"/>
      <c r="G1133" s="1076"/>
      <c r="H1133" s="4"/>
      <c r="I1133" s="4"/>
      <c r="J1133" s="8" t="s">
        <v>232</v>
      </c>
      <c r="K1133" s="8"/>
      <c r="L1133" s="283"/>
      <c r="M1133" s="4"/>
      <c r="N1133" s="1070"/>
      <c r="O1133" s="1071"/>
      <c r="P1133" s="1071"/>
      <c r="Q1133" s="1071"/>
      <c r="R1133" s="1072"/>
      <c r="S1133" s="275"/>
    </row>
    <row r="1134" spans="2:19" s="276" customFormat="1" x14ac:dyDescent="0.35">
      <c r="B1134" s="8" t="s">
        <v>231</v>
      </c>
      <c r="C1134" s="8"/>
      <c r="D1134" s="1077"/>
      <c r="E1134" s="1077"/>
      <c r="F1134" s="1077"/>
      <c r="G1134" s="1077"/>
      <c r="H1134" s="4"/>
      <c r="I1134" s="4"/>
      <c r="J1134" s="8" t="s">
        <v>241</v>
      </c>
      <c r="K1134" s="8"/>
      <c r="L1134" s="283"/>
      <c r="M1134" s="4"/>
      <c r="N1134" s="1070"/>
      <c r="O1134" s="1071"/>
      <c r="P1134" s="1071"/>
      <c r="Q1134" s="1071"/>
      <c r="R1134" s="1072"/>
      <c r="S1134" s="275"/>
    </row>
    <row r="1135" spans="2:19" s="276" customFormat="1" x14ac:dyDescent="0.35">
      <c r="B1135" s="8" t="s">
        <v>227</v>
      </c>
      <c r="C1135" s="8"/>
      <c r="D1135" s="1069"/>
      <c r="E1135" s="1069"/>
      <c r="F1135" s="1069"/>
      <c r="G1135" s="1069"/>
      <c r="H1135" s="4"/>
      <c r="I1135" s="4"/>
      <c r="J1135" s="8" t="s">
        <v>239</v>
      </c>
      <c r="K1135" s="8"/>
      <c r="L1135" s="283"/>
      <c r="M1135" s="4"/>
      <c r="N1135" s="1070"/>
      <c r="O1135" s="1071"/>
      <c r="P1135" s="1071"/>
      <c r="Q1135" s="1071"/>
      <c r="R1135" s="1072"/>
      <c r="S1135" s="275"/>
    </row>
    <row r="1136" spans="2:19" s="276" customFormat="1" x14ac:dyDescent="0.35">
      <c r="B1136" s="8" t="s">
        <v>461</v>
      </c>
      <c r="C1136" s="8"/>
      <c r="D1136" s="1069"/>
      <c r="E1136" s="1069"/>
      <c r="F1136" s="1069"/>
      <c r="G1136" s="1069"/>
      <c r="H1136" s="4"/>
      <c r="I1136" s="4"/>
      <c r="J1136" s="8" t="s">
        <v>244</v>
      </c>
      <c r="K1136" s="8"/>
      <c r="L1136" s="283"/>
      <c r="M1136" s="4"/>
      <c r="N1136" s="1070"/>
      <c r="O1136" s="1071"/>
      <c r="P1136" s="1071"/>
      <c r="Q1136" s="1071"/>
      <c r="R1136" s="1072"/>
      <c r="S1136" s="275"/>
    </row>
    <row r="1137" spans="2:19" s="276" customFormat="1" x14ac:dyDescent="0.35">
      <c r="B1137" s="8" t="s">
        <v>254</v>
      </c>
      <c r="C1137" s="8"/>
      <c r="D1137" s="1073"/>
      <c r="E1137" s="1073"/>
      <c r="F1137" s="1073"/>
      <c r="G1137" s="1073"/>
      <c r="H1137" s="4"/>
      <c r="I1137" s="4"/>
      <c r="J1137" s="8" t="s">
        <v>240</v>
      </c>
      <c r="K1137" s="8"/>
      <c r="L1137" s="283"/>
      <c r="M1137" s="4"/>
      <c r="N1137" s="1070"/>
      <c r="O1137" s="1071"/>
      <c r="P1137" s="1071"/>
      <c r="Q1137" s="1071"/>
      <c r="R1137" s="1072"/>
      <c r="S1137" s="275"/>
    </row>
    <row r="1138" spans="2:19" s="276" customFormat="1" x14ac:dyDescent="0.35">
      <c r="B1138" s="8" t="s">
        <v>48</v>
      </c>
      <c r="C1138" s="8"/>
      <c r="D1138" s="1069"/>
      <c r="E1138" s="1069"/>
      <c r="F1138" s="1069"/>
      <c r="G1138" s="1069"/>
      <c r="H1138" s="4"/>
      <c r="I1138" s="4"/>
      <c r="J1138" s="4"/>
      <c r="K1138" s="4"/>
      <c r="L1138" s="8"/>
      <c r="M1138" s="4"/>
      <c r="N1138" s="299"/>
      <c r="O1138" s="275"/>
      <c r="P1138" s="299"/>
      <c r="Q1138" s="275"/>
      <c r="R1138" s="275"/>
      <c r="S1138" s="275"/>
    </row>
    <row r="1139" spans="2:19" s="276" customFormat="1" x14ac:dyDescent="0.35">
      <c r="B1139" s="8" t="s">
        <v>283</v>
      </c>
      <c r="C1139" s="4"/>
      <c r="D1139" s="1069"/>
      <c r="E1139" s="1069"/>
      <c r="F1139" s="1069"/>
      <c r="G1139" s="1069"/>
      <c r="H1139" s="4"/>
      <c r="I1139" s="4"/>
      <c r="J1139" s="275"/>
      <c r="K1139" s="275"/>
      <c r="L1139" s="275"/>
      <c r="M1139" s="275"/>
      <c r="N1139" s="275"/>
      <c r="O1139" s="275"/>
      <c r="P1139" s="275"/>
      <c r="Q1139" s="275"/>
      <c r="R1139" s="275"/>
      <c r="S1139" s="275"/>
    </row>
    <row r="1140" spans="2:19" s="276" customFormat="1" x14ac:dyDescent="0.35">
      <c r="B1140" s="8" t="s">
        <v>236</v>
      </c>
      <c r="C1140" s="8"/>
      <c r="D1140" s="280"/>
      <c r="E1140" s="534" t="s">
        <v>234</v>
      </c>
      <c r="F1140" s="4"/>
      <c r="G1140" s="4"/>
      <c r="H1140" s="4"/>
      <c r="I1140" s="4"/>
      <c r="J1140" s="8" t="s">
        <v>243</v>
      </c>
      <c r="K1140" s="4"/>
      <c r="L1140" s="282"/>
      <c r="M1140" s="4"/>
      <c r="N1140"/>
      <c r="O1140"/>
      <c r="P1140"/>
      <c r="Q1140"/>
      <c r="R1140" s="275"/>
      <c r="S1140" s="275"/>
    </row>
    <row r="1141" spans="2:19" s="276" customFormat="1" x14ac:dyDescent="0.35">
      <c r="B1141" s="8" t="s">
        <v>237</v>
      </c>
      <c r="C1141" s="8"/>
      <c r="D1141" s="280"/>
      <c r="E1141" s="534" t="s">
        <v>235</v>
      </c>
      <c r="F1141" s="4"/>
      <c r="G1141" s="4"/>
      <c r="H1141" s="4"/>
      <c r="I1141" s="4"/>
      <c r="J1141" s="8" t="s">
        <v>233</v>
      </c>
      <c r="K1141" s="4"/>
      <c r="L1141" s="281"/>
      <c r="M1141" s="4"/>
      <c r="N1141" s="299"/>
      <c r="O1141" s="275"/>
      <c r="P1141" s="299"/>
      <c r="Q1141" s="275"/>
      <c r="R1141" s="275"/>
      <c r="S1141" s="275"/>
    </row>
    <row r="1142" spans="2:19" s="276" customFormat="1" x14ac:dyDescent="0.35">
      <c r="B1142" s="275"/>
      <c r="C1142" s="275"/>
      <c r="D1142" s="275"/>
      <c r="E1142" s="275"/>
      <c r="F1142" s="275"/>
      <c r="G1142" s="275"/>
      <c r="H1142" s="275"/>
      <c r="I1142" s="275"/>
      <c r="J1142" s="8" t="s">
        <v>183</v>
      </c>
      <c r="K1142" s="4"/>
      <c r="L1142" s="1066"/>
      <c r="M1142" s="1067"/>
      <c r="N1142" s="1067"/>
      <c r="O1142" s="1067"/>
      <c r="P1142" s="1068"/>
      <c r="Q1142" s="275"/>
      <c r="R1142" s="275"/>
      <c r="S1142" s="275"/>
    </row>
    <row r="1143" spans="2:19" s="276" customFormat="1" x14ac:dyDescent="0.35">
      <c r="B1143" s="520" t="s">
        <v>460</v>
      </c>
      <c r="C1143" s="520"/>
      <c r="G1143" s="4"/>
      <c r="H1143" s="4"/>
      <c r="I1143" s="4"/>
      <c r="J1143" s="4"/>
      <c r="K1143" s="4"/>
      <c r="L1143" s="4"/>
      <c r="M1143" s="4"/>
      <c r="N1143" s="4"/>
      <c r="O1143" s="275"/>
      <c r="P1143" s="275"/>
      <c r="Q1143" s="275"/>
      <c r="R1143" s="275"/>
      <c r="S1143" s="275"/>
    </row>
    <row r="1144" spans="2:19" s="276" customFormat="1" x14ac:dyDescent="0.35">
      <c r="B1144" s="535" t="s">
        <v>990</v>
      </c>
      <c r="C1144" s="535"/>
      <c r="D1144" s="4"/>
      <c r="E1144" s="4"/>
      <c r="F1144" s="4"/>
      <c r="G1144" s="4"/>
      <c r="H1144" s="4"/>
      <c r="I1144" s="4"/>
      <c r="J1144" s="275"/>
      <c r="K1144" s="4"/>
      <c r="L1144" s="4"/>
      <c r="M1144" s="4"/>
      <c r="N1144" s="4"/>
      <c r="O1144" s="275"/>
      <c r="P1144" s="275"/>
      <c r="Q1144" s="275"/>
      <c r="R1144" s="275"/>
      <c r="S1144" s="275"/>
    </row>
    <row r="1145" spans="2:19" s="276" customFormat="1" x14ac:dyDescent="0.35">
      <c r="B1145" s="535"/>
      <c r="C1145" s="535"/>
      <c r="D1145" s="4"/>
      <c r="E1145" s="4"/>
      <c r="F1145" s="4"/>
      <c r="G1145" s="4"/>
      <c r="H1145" s="4"/>
      <c r="I1145" s="4"/>
      <c r="J1145" s="275"/>
      <c r="K1145" s="4"/>
      <c r="L1145" s="4"/>
      <c r="M1145" s="4"/>
      <c r="N1145" s="4"/>
      <c r="O1145" s="275"/>
      <c r="P1145" s="275"/>
      <c r="Q1145" s="275"/>
      <c r="R1145" s="275"/>
      <c r="S1145" s="275"/>
    </row>
    <row r="1146" spans="2:19" s="276" customFormat="1" x14ac:dyDescent="0.35">
      <c r="B1146" s="285" t="s">
        <v>464</v>
      </c>
      <c r="C1146" s="285"/>
      <c r="D1146" s="4"/>
      <c r="E1146" s="4"/>
      <c r="F1146" s="4"/>
      <c r="G1146" s="536" t="s">
        <v>439</v>
      </c>
      <c r="H1146" s="4"/>
      <c r="I1146" s="4"/>
      <c r="J1146" s="4"/>
      <c r="K1146" s="4"/>
      <c r="L1146" s="275"/>
      <c r="M1146" s="275"/>
      <c r="N1146" s="537" t="s">
        <v>438</v>
      </c>
      <c r="O1146" s="275"/>
      <c r="P1146" s="275"/>
      <c r="Q1146" s="275"/>
      <c r="R1146" s="275"/>
      <c r="S1146" s="286"/>
    </row>
    <row r="1147" spans="2:19" s="276" customFormat="1" x14ac:dyDescent="0.35">
      <c r="B1147" s="292"/>
      <c r="C1147" s="538"/>
      <c r="D1147" s="300" t="s">
        <v>459</v>
      </c>
      <c r="E1147" s="275"/>
      <c r="F1147" s="4"/>
      <c r="G1147" s="1055"/>
      <c r="H1147" s="1056"/>
      <c r="I1147" s="1056"/>
      <c r="J1147" s="1056"/>
      <c r="K1147" s="1056"/>
      <c r="L1147" s="1057"/>
      <c r="M1147" s="275"/>
      <c r="N1147" s="1055"/>
      <c r="O1147" s="1056"/>
      <c r="P1147" s="1056"/>
      <c r="Q1147" s="1056"/>
      <c r="R1147" s="1057"/>
      <c r="S1147" s="286"/>
    </row>
    <row r="1148" spans="2:19" s="276" customFormat="1" x14ac:dyDescent="0.35">
      <c r="B1148" s="292"/>
      <c r="C1148" s="538"/>
      <c r="D1148" s="300" t="s">
        <v>458</v>
      </c>
      <c r="E1148" s="275"/>
      <c r="F1148" s="4"/>
      <c r="G1148" s="1055"/>
      <c r="H1148" s="1056"/>
      <c r="I1148" s="1056"/>
      <c r="J1148" s="1056"/>
      <c r="K1148" s="1056"/>
      <c r="L1148" s="1057"/>
      <c r="M1148" s="275"/>
      <c r="N1148" s="1055"/>
      <c r="O1148" s="1056"/>
      <c r="P1148" s="1056"/>
      <c r="Q1148" s="1056"/>
      <c r="R1148" s="1057"/>
      <c r="S1148" s="286"/>
    </row>
    <row r="1149" spans="2:19" s="276" customFormat="1" x14ac:dyDescent="0.35">
      <c r="B1149" s="292"/>
      <c r="C1149" s="538"/>
      <c r="D1149" s="300" t="s">
        <v>457</v>
      </c>
      <c r="E1149" s="275"/>
      <c r="F1149" s="4"/>
      <c r="G1149" s="1055"/>
      <c r="H1149" s="1056"/>
      <c r="I1149" s="1056"/>
      <c r="J1149" s="1056"/>
      <c r="K1149" s="1056"/>
      <c r="L1149" s="1057"/>
      <c r="M1149" s="275"/>
      <c r="N1149" s="1055"/>
      <c r="O1149" s="1056"/>
      <c r="P1149" s="1056"/>
      <c r="Q1149" s="1056"/>
      <c r="R1149" s="1057"/>
      <c r="S1149" s="286"/>
    </row>
    <row r="1150" spans="2:19" s="276" customFormat="1" x14ac:dyDescent="0.35">
      <c r="B1150" s="292"/>
      <c r="C1150" s="538"/>
      <c r="D1150" s="300" t="s">
        <v>456</v>
      </c>
      <c r="E1150" s="275"/>
      <c r="F1150" s="4"/>
      <c r="G1150" s="1055"/>
      <c r="H1150" s="1056"/>
      <c r="I1150" s="1056"/>
      <c r="J1150" s="1056"/>
      <c r="K1150" s="1056"/>
      <c r="L1150" s="1057"/>
      <c r="M1150" s="275"/>
      <c r="N1150" s="1055"/>
      <c r="O1150" s="1056"/>
      <c r="P1150" s="1056"/>
      <c r="Q1150" s="1056"/>
      <c r="R1150" s="1057"/>
      <c r="S1150" s="286"/>
    </row>
    <row r="1151" spans="2:19" s="276" customFormat="1" x14ac:dyDescent="0.35">
      <c r="B1151" s="292"/>
      <c r="C1151" s="538"/>
      <c r="D1151" s="300" t="s">
        <v>455</v>
      </c>
      <c r="E1151" s="275"/>
      <c r="F1151" s="4"/>
      <c r="G1151" s="1055"/>
      <c r="H1151" s="1056"/>
      <c r="I1151" s="1056"/>
      <c r="J1151" s="1056"/>
      <c r="K1151" s="1056"/>
      <c r="L1151" s="1057"/>
      <c r="M1151" s="275"/>
      <c r="N1151" s="1055"/>
      <c r="O1151" s="1056"/>
      <c r="P1151" s="1056"/>
      <c r="Q1151" s="1056"/>
      <c r="R1151" s="1057"/>
      <c r="S1151" s="286"/>
    </row>
    <row r="1152" spans="2:19" s="276" customFormat="1" x14ac:dyDescent="0.35">
      <c r="B1152" s="292"/>
      <c r="C1152" s="538"/>
      <c r="D1152" s="300" t="s">
        <v>454</v>
      </c>
      <c r="E1152" s="275"/>
      <c r="F1152" s="4"/>
      <c r="G1152" s="1055"/>
      <c r="H1152" s="1056"/>
      <c r="I1152" s="1056"/>
      <c r="J1152" s="1056"/>
      <c r="K1152" s="1056"/>
      <c r="L1152" s="1057"/>
      <c r="M1152" s="275"/>
      <c r="N1152" s="1055"/>
      <c r="O1152" s="1056"/>
      <c r="P1152" s="1056"/>
      <c r="Q1152" s="1056"/>
      <c r="R1152" s="1057"/>
      <c r="S1152" s="286"/>
    </row>
    <row r="1153" spans="2:19" s="276" customFormat="1" x14ac:dyDescent="0.35">
      <c r="B1153" s="292"/>
      <c r="C1153" s="538"/>
      <c r="D1153" s="300" t="s">
        <v>453</v>
      </c>
      <c r="E1153" s="275"/>
      <c r="F1153" s="4"/>
      <c r="G1153" s="1055"/>
      <c r="H1153" s="1056"/>
      <c r="I1153" s="1056"/>
      <c r="J1153" s="1056"/>
      <c r="K1153" s="1056"/>
      <c r="L1153" s="1057"/>
      <c r="M1153" s="275"/>
      <c r="N1153" s="1055"/>
      <c r="O1153" s="1056"/>
      <c r="P1153" s="1056"/>
      <c r="Q1153" s="1056"/>
      <c r="R1153" s="1057"/>
      <c r="S1153" s="286"/>
    </row>
    <row r="1154" spans="2:19" s="276" customFormat="1" x14ac:dyDescent="0.35">
      <c r="B1154" s="292"/>
      <c r="C1154" s="538"/>
      <c r="D1154" s="300" t="s">
        <v>452</v>
      </c>
      <c r="E1154" s="275"/>
      <c r="F1154" s="4"/>
      <c r="G1154" s="1055"/>
      <c r="H1154" s="1056"/>
      <c r="I1154" s="1056"/>
      <c r="J1154" s="1056"/>
      <c r="K1154" s="1056"/>
      <c r="L1154" s="1057"/>
      <c r="M1154" s="275"/>
      <c r="N1154" s="1055"/>
      <c r="O1154" s="1056"/>
      <c r="P1154" s="1056"/>
      <c r="Q1154" s="1056"/>
      <c r="R1154" s="1057"/>
      <c r="S1154" s="286"/>
    </row>
    <row r="1155" spans="2:19" s="276" customFormat="1" x14ac:dyDescent="0.35">
      <c r="B1155" s="292"/>
      <c r="C1155" s="538"/>
      <c r="D1155" s="300" t="s">
        <v>451</v>
      </c>
      <c r="E1155" s="275"/>
      <c r="F1155" s="4"/>
      <c r="G1155" s="1055"/>
      <c r="H1155" s="1056"/>
      <c r="I1155" s="1056"/>
      <c r="J1155" s="1056"/>
      <c r="K1155" s="1056"/>
      <c r="L1155" s="1057"/>
      <c r="M1155" s="275"/>
      <c r="N1155" s="1055"/>
      <c r="O1155" s="1056"/>
      <c r="P1155" s="1056"/>
      <c r="Q1155" s="1056"/>
      <c r="R1155" s="1057"/>
      <c r="S1155" s="286"/>
    </row>
    <row r="1156" spans="2:19" s="276" customFormat="1" x14ac:dyDescent="0.35">
      <c r="B1156" s="292"/>
      <c r="C1156" s="538"/>
      <c r="D1156" s="300" t="s">
        <v>450</v>
      </c>
      <c r="E1156" s="275"/>
      <c r="F1156" s="4"/>
      <c r="G1156" s="1055"/>
      <c r="H1156" s="1056"/>
      <c r="I1156" s="1056"/>
      <c r="J1156" s="1056"/>
      <c r="K1156" s="1056"/>
      <c r="L1156" s="1057"/>
      <c r="M1156" s="275"/>
      <c r="N1156" s="1055"/>
      <c r="O1156" s="1056"/>
      <c r="P1156" s="1056"/>
      <c r="Q1156" s="1056"/>
      <c r="R1156" s="1057"/>
      <c r="S1156" s="286"/>
    </row>
    <row r="1157" spans="2:19" s="276" customFormat="1" x14ac:dyDescent="0.35">
      <c r="B1157" s="292"/>
      <c r="C1157" s="538"/>
      <c r="D1157" s="300" t="s">
        <v>449</v>
      </c>
      <c r="E1157" s="275"/>
      <c r="F1157" s="4"/>
      <c r="G1157" s="1055"/>
      <c r="H1157" s="1056"/>
      <c r="I1157" s="1056"/>
      <c r="J1157" s="1056"/>
      <c r="K1157" s="1056"/>
      <c r="L1157" s="1057"/>
      <c r="M1157" s="275"/>
      <c r="N1157" s="1055"/>
      <c r="O1157" s="1056"/>
      <c r="P1157" s="1056"/>
      <c r="Q1157" s="1056"/>
      <c r="R1157" s="1057"/>
      <c r="S1157" s="286"/>
    </row>
    <row r="1158" spans="2:19" s="276" customFormat="1" x14ac:dyDescent="0.35">
      <c r="B1158" s="292"/>
      <c r="C1158" s="538"/>
      <c r="D1158" s="300" t="s">
        <v>448</v>
      </c>
      <c r="E1158" s="275"/>
      <c r="F1158" s="4"/>
      <c r="G1158" s="1055"/>
      <c r="H1158" s="1056"/>
      <c r="I1158" s="1056"/>
      <c r="J1158" s="1056"/>
      <c r="K1158" s="1056"/>
      <c r="L1158" s="1057"/>
      <c r="M1158" s="275"/>
      <c r="N1158" s="1055"/>
      <c r="O1158" s="1056"/>
      <c r="P1158" s="1056"/>
      <c r="Q1158" s="1056"/>
      <c r="R1158" s="1057"/>
      <c r="S1158" s="286"/>
    </row>
    <row r="1159" spans="2:19" s="276" customFormat="1" x14ac:dyDescent="0.35">
      <c r="B1159" s="292"/>
      <c r="C1159" s="538"/>
      <c r="D1159" s="300" t="s">
        <v>447</v>
      </c>
      <c r="E1159" s="275"/>
      <c r="F1159" s="4"/>
      <c r="G1159" s="1055"/>
      <c r="H1159" s="1056"/>
      <c r="I1159" s="1056"/>
      <c r="J1159" s="1056"/>
      <c r="K1159" s="1056"/>
      <c r="L1159" s="1057"/>
      <c r="M1159" s="275"/>
      <c r="N1159" s="1055"/>
      <c r="O1159" s="1056"/>
      <c r="P1159" s="1056"/>
      <c r="Q1159" s="1056"/>
      <c r="R1159" s="1057"/>
      <c r="S1159" s="286"/>
    </row>
    <row r="1160" spans="2:19" s="276" customFormat="1" ht="15" customHeight="1" x14ac:dyDescent="0.35">
      <c r="B1160" s="292"/>
      <c r="C1160" s="538"/>
      <c r="D1160" s="300" t="s">
        <v>446</v>
      </c>
      <c r="E1160" s="275"/>
      <c r="F1160" s="4"/>
      <c r="G1160" s="1055"/>
      <c r="H1160" s="1056"/>
      <c r="I1160" s="1056"/>
      <c r="J1160" s="1056"/>
      <c r="K1160" s="1056"/>
      <c r="L1160" s="1057"/>
      <c r="M1160" s="275"/>
      <c r="N1160" s="1055"/>
      <c r="O1160" s="1056"/>
      <c r="P1160" s="1056"/>
      <c r="Q1160" s="1056"/>
      <c r="R1160" s="1057"/>
      <c r="S1160" s="275"/>
    </row>
    <row r="1161" spans="2:19" s="276" customFormat="1" ht="15" customHeight="1" x14ac:dyDescent="0.35">
      <c r="B1161" s="4"/>
      <c r="C1161" s="4"/>
      <c r="D1161" s="4"/>
      <c r="E1161" s="4"/>
      <c r="F1161" s="4"/>
      <c r="G1161" s="4"/>
      <c r="H1161" s="4"/>
      <c r="I1161" s="4"/>
      <c r="J1161" s="4"/>
      <c r="K1161" s="4"/>
      <c r="L1161" s="4"/>
      <c r="M1161" s="4"/>
      <c r="N1161" s="4"/>
      <c r="O1161" s="275"/>
      <c r="P1161" s="275"/>
      <c r="Q1161" s="275"/>
      <c r="R1161" s="275"/>
      <c r="S1161" s="284"/>
    </row>
    <row r="1162" spans="2:19" s="276" customFormat="1" ht="15" customHeight="1" x14ac:dyDescent="0.35">
      <c r="B1162" s="1063" t="s">
        <v>726</v>
      </c>
      <c r="C1162" s="1063"/>
      <c r="D1162" s="1063"/>
      <c r="E1162" s="1063"/>
      <c r="F1162" s="1063"/>
      <c r="G1162" s="1063"/>
      <c r="H1162" s="1063"/>
      <c r="I1162" s="1063"/>
      <c r="J1162" s="1063"/>
      <c r="K1162" s="1063"/>
      <c r="L1162" s="1063"/>
      <c r="M1162" s="1063"/>
      <c r="N1162" s="1063"/>
      <c r="O1162" s="1063"/>
      <c r="P1162" s="1063"/>
      <c r="Q1162" s="1063"/>
      <c r="R1162" s="1063"/>
      <c r="S1162" s="284"/>
    </row>
    <row r="1163" spans="2:19" s="276" customFormat="1" ht="80.150000000000006" customHeight="1" x14ac:dyDescent="0.35">
      <c r="B1163" s="1059"/>
      <c r="C1163" s="1060"/>
      <c r="D1163" s="1060"/>
      <c r="E1163" s="1060"/>
      <c r="F1163" s="1060"/>
      <c r="G1163" s="1060"/>
      <c r="H1163" s="1060"/>
      <c r="I1163" s="1060"/>
      <c r="J1163" s="1060"/>
      <c r="K1163" s="1060"/>
      <c r="L1163" s="1060"/>
      <c r="M1163" s="1060"/>
      <c r="N1163" s="1060"/>
      <c r="O1163" s="1060"/>
      <c r="P1163" s="1060"/>
      <c r="Q1163" s="1060"/>
      <c r="R1163" s="1061"/>
      <c r="S1163" s="275"/>
    </row>
    <row r="1164" spans="2:19" s="276" customFormat="1" x14ac:dyDescent="0.35">
      <c r="B1164" s="536" t="s">
        <v>257</v>
      </c>
      <c r="C1164" s="536"/>
      <c r="D1164" s="536"/>
      <c r="E1164" s="302">
        <f>1500-LEN(B1163)</f>
        <v>1500</v>
      </c>
      <c r="F1164" s="4"/>
      <c r="G1164" s="4"/>
      <c r="H1164" s="4"/>
      <c r="I1164" s="4"/>
      <c r="J1164" s="4"/>
      <c r="K1164" s="4"/>
      <c r="L1164" s="4"/>
      <c r="M1164" s="4"/>
      <c r="N1164" s="4"/>
      <c r="O1164" s="275"/>
      <c r="P1164" s="275"/>
      <c r="Q1164" s="275"/>
      <c r="R1164" s="275"/>
      <c r="S1164" s="275"/>
    </row>
    <row r="1165" spans="2:19" s="276" customFormat="1" x14ac:dyDescent="0.35">
      <c r="B1165" s="536"/>
      <c r="C1165" s="536"/>
      <c r="D1165" s="536"/>
      <c r="E1165" s="536"/>
      <c r="F1165" s="4"/>
      <c r="G1165" s="4"/>
      <c r="H1165" s="4"/>
      <c r="I1165" s="4"/>
      <c r="J1165" s="4"/>
      <c r="K1165" s="4"/>
      <c r="L1165" s="4"/>
      <c r="M1165" s="4"/>
      <c r="N1165" s="4"/>
      <c r="O1165" s="275"/>
      <c r="P1165" s="275"/>
      <c r="Q1165" s="275"/>
      <c r="R1165" s="275"/>
      <c r="S1165" s="275"/>
    </row>
    <row r="1166" spans="2:19" s="276" customFormat="1" x14ac:dyDescent="0.35">
      <c r="B1166" s="520" t="s">
        <v>445</v>
      </c>
      <c r="C1166" s="520"/>
      <c r="D1166" s="4"/>
      <c r="E1166" s="4"/>
      <c r="F1166" s="4"/>
      <c r="G1166" s="4"/>
      <c r="H1166" s="4"/>
      <c r="I1166" s="4"/>
      <c r="J1166" s="4"/>
      <c r="K1166" s="4"/>
      <c r="L1166" s="4"/>
      <c r="M1166" s="4"/>
      <c r="N1166" s="4"/>
      <c r="O1166" s="275"/>
      <c r="P1166" s="275"/>
      <c r="Q1166" s="275"/>
      <c r="R1166" s="275"/>
      <c r="S1166" s="275"/>
    </row>
    <row r="1167" spans="2:19" s="276" customFormat="1" x14ac:dyDescent="0.35">
      <c r="B1167" s="536" t="s">
        <v>444</v>
      </c>
      <c r="C1167" s="536"/>
      <c r="D1167" s="275"/>
      <c r="E1167" s="4"/>
      <c r="F1167" s="4"/>
      <c r="G1167" s="4"/>
      <c r="H1167" s="4"/>
      <c r="I1167" s="4"/>
      <c r="J1167" s="4"/>
      <c r="K1167" s="4"/>
      <c r="L1167" s="4"/>
      <c r="M1167" s="4"/>
      <c r="N1167" s="4"/>
      <c r="O1167" s="275"/>
      <c r="P1167" s="275"/>
      <c r="Q1167" s="275"/>
      <c r="R1167" s="275"/>
      <c r="S1167" s="275"/>
    </row>
    <row r="1168" spans="2:19" s="276" customFormat="1" x14ac:dyDescent="0.35">
      <c r="B1168" s="275"/>
      <c r="C1168" s="275"/>
      <c r="D1168" s="275"/>
      <c r="E1168" s="4"/>
      <c r="F1168" s="4"/>
      <c r="G1168" s="4"/>
      <c r="H1168" s="4"/>
      <c r="I1168" s="4"/>
      <c r="J1168" s="4"/>
      <c r="K1168" s="4"/>
      <c r="L1168" s="4"/>
      <c r="M1168" s="4"/>
      <c r="N1168" s="4"/>
      <c r="O1168" s="275"/>
      <c r="P1168" s="275"/>
      <c r="Q1168" s="275"/>
      <c r="R1168" s="275"/>
      <c r="S1168" s="275"/>
    </row>
    <row r="1169" spans="2:19" s="276" customFormat="1" x14ac:dyDescent="0.35">
      <c r="B1169" s="304"/>
      <c r="C1169" s="8"/>
      <c r="D1169" s="300" t="s">
        <v>732</v>
      </c>
      <c r="E1169" s="275"/>
      <c r="F1169" s="4"/>
      <c r="G1169" s="4"/>
      <c r="H1169" s="4"/>
      <c r="I1169" s="4"/>
      <c r="J1169" s="1064"/>
      <c r="K1169" s="1064"/>
      <c r="L1169" s="1064"/>
      <c r="M1169" s="1064"/>
      <c r="N1169" s="1064"/>
      <c r="O1169" s="1064"/>
      <c r="P1169" s="1064"/>
      <c r="Q1169" s="1064"/>
      <c r="R1169" s="1064"/>
      <c r="S1169" s="275"/>
    </row>
    <row r="1170" spans="2:19" s="276" customFormat="1" x14ac:dyDescent="0.35">
      <c r="B1170" s="505"/>
      <c r="C1170" s="8"/>
      <c r="D1170" s="300" t="s">
        <v>725</v>
      </c>
      <c r="E1170" s="275"/>
      <c r="F1170" s="4"/>
      <c r="G1170" s="4"/>
      <c r="H1170" s="4"/>
      <c r="I1170" s="4"/>
      <c r="J1170" s="1065"/>
      <c r="K1170" s="1065"/>
      <c r="L1170" s="1065"/>
      <c r="M1170" s="1065"/>
      <c r="N1170" s="1065"/>
      <c r="O1170" s="1065"/>
      <c r="P1170" s="1065"/>
      <c r="Q1170" s="1065"/>
      <c r="R1170" s="1065"/>
      <c r="S1170" s="275"/>
    </row>
    <row r="1171" spans="2:19" s="276" customFormat="1" x14ac:dyDescent="0.35">
      <c r="B1171" s="304"/>
      <c r="C1171" s="8"/>
      <c r="D1171" s="300" t="s">
        <v>443</v>
      </c>
      <c r="E1171" s="275"/>
      <c r="F1171" s="4"/>
      <c r="G1171" s="4"/>
      <c r="H1171" s="4"/>
      <c r="I1171" s="4"/>
      <c r="J1171" s="1065"/>
      <c r="K1171" s="1065"/>
      <c r="L1171" s="1065"/>
      <c r="M1171" s="1065"/>
      <c r="N1171" s="1065"/>
      <c r="O1171" s="1065"/>
      <c r="P1171" s="1065"/>
      <c r="Q1171" s="1065"/>
      <c r="R1171" s="1065"/>
      <c r="S1171" s="275"/>
    </row>
    <row r="1172" spans="2:19" s="276" customFormat="1" x14ac:dyDescent="0.35">
      <c r="B1172" s="304"/>
      <c r="C1172" s="8"/>
      <c r="D1172" s="300" t="s">
        <v>442</v>
      </c>
      <c r="E1172" s="275"/>
      <c r="F1172" s="4"/>
      <c r="G1172" s="4"/>
      <c r="H1172" s="4"/>
      <c r="I1172" s="4"/>
      <c r="J1172" s="1065"/>
      <c r="K1172" s="1065"/>
      <c r="L1172" s="1065"/>
      <c r="M1172" s="1065"/>
      <c r="N1172" s="1065"/>
      <c r="O1172" s="1065"/>
      <c r="P1172" s="1065"/>
      <c r="Q1172" s="1065"/>
      <c r="R1172" s="1065"/>
      <c r="S1172" s="275"/>
    </row>
    <row r="1173" spans="2:19" s="276" customFormat="1" x14ac:dyDescent="0.35">
      <c r="B1173" s="304"/>
      <c r="C1173" s="8"/>
      <c r="D1173" s="300" t="s">
        <v>441</v>
      </c>
      <c r="E1173" s="275"/>
      <c r="F1173" s="4"/>
      <c r="G1173" s="4"/>
      <c r="H1173" s="4"/>
      <c r="I1173" s="4"/>
      <c r="J1173" s="535"/>
      <c r="K1173" s="4"/>
      <c r="L1173" s="4"/>
      <c r="M1173" s="4"/>
      <c r="N1173" s="4"/>
      <c r="O1173" s="275"/>
      <c r="P1173" s="275"/>
      <c r="Q1173" s="275"/>
      <c r="R1173" s="275"/>
      <c r="S1173" s="275"/>
    </row>
    <row r="1174" spans="2:19" s="276" customFormat="1" x14ac:dyDescent="0.35">
      <c r="B1174" s="275"/>
      <c r="C1174" s="275"/>
      <c r="D1174" s="4"/>
      <c r="E1174" s="4"/>
      <c r="F1174" s="4"/>
      <c r="G1174" s="4"/>
      <c r="H1174" s="4"/>
      <c r="I1174" s="4"/>
      <c r="J1174" s="4"/>
      <c r="K1174" s="4"/>
      <c r="L1174" s="4"/>
      <c r="M1174" s="4"/>
      <c r="N1174" s="4"/>
      <c r="O1174" s="275"/>
      <c r="P1174" s="275"/>
      <c r="Q1174" s="275"/>
      <c r="R1174" s="275"/>
      <c r="S1174" s="275"/>
    </row>
    <row r="1175" spans="2:19" s="276" customFormat="1" x14ac:dyDescent="0.35">
      <c r="B1175" s="536" t="s">
        <v>440</v>
      </c>
      <c r="C1175" s="536"/>
      <c r="D1175" s="275"/>
      <c r="E1175" s="4"/>
      <c r="F1175" s="4"/>
      <c r="G1175" s="4"/>
      <c r="H1175" s="4"/>
      <c r="I1175" s="4"/>
      <c r="J1175" s="537" t="s">
        <v>727</v>
      </c>
      <c r="K1175" s="275"/>
      <c r="L1175" s="536"/>
      <c r="M1175" s="536"/>
      <c r="N1175" s="536"/>
      <c r="O1175" s="275"/>
      <c r="P1175" s="536" t="s">
        <v>728</v>
      </c>
      <c r="Q1175" s="4"/>
      <c r="R1175" s="275"/>
      <c r="S1175" s="286"/>
    </row>
    <row r="1176" spans="2:19" s="276" customFormat="1" x14ac:dyDescent="0.35">
      <c r="B1176" s="275"/>
      <c r="C1176" s="275"/>
      <c r="D1176" s="4"/>
      <c r="E1176" s="4"/>
      <c r="F1176" s="4"/>
      <c r="G1176" s="4"/>
      <c r="H1176" s="4"/>
      <c r="I1176" s="4"/>
      <c r="J1176" s="275"/>
      <c r="K1176" s="275"/>
      <c r="L1176" s="539"/>
      <c r="M1176" s="539"/>
      <c r="N1176" s="539"/>
      <c r="O1176" s="275"/>
      <c r="P1176" s="4"/>
      <c r="Q1176" s="4"/>
      <c r="R1176" s="275"/>
      <c r="S1176" s="286"/>
    </row>
    <row r="1177" spans="2:19" s="276" customFormat="1" x14ac:dyDescent="0.35">
      <c r="B1177" s="278"/>
      <c r="C1177" s="8"/>
      <c r="D1177" s="300" t="s">
        <v>437</v>
      </c>
      <c r="E1177" s="275"/>
      <c r="F1177" s="4"/>
      <c r="G1177" s="4"/>
      <c r="H1177" s="4"/>
      <c r="I1177" s="4"/>
      <c r="J1177" s="1055"/>
      <c r="K1177" s="1056"/>
      <c r="L1177" s="1056"/>
      <c r="M1177" s="1056"/>
      <c r="N1177" s="1057"/>
      <c r="O1177" s="275"/>
      <c r="P1177" s="1055"/>
      <c r="Q1177" s="1056"/>
      <c r="R1177" s="1057"/>
      <c r="S1177" s="286"/>
    </row>
    <row r="1178" spans="2:19" s="276" customFormat="1" x14ac:dyDescent="0.35">
      <c r="B1178" s="278"/>
      <c r="C1178" s="8"/>
      <c r="D1178" s="300" t="s">
        <v>436</v>
      </c>
      <c r="E1178" s="275"/>
      <c r="F1178" s="4"/>
      <c r="G1178" s="4"/>
      <c r="H1178" s="4"/>
      <c r="I1178" s="4"/>
      <c r="J1178" s="1055"/>
      <c r="K1178" s="1056"/>
      <c r="L1178" s="1056"/>
      <c r="M1178" s="1056"/>
      <c r="N1178" s="1057"/>
      <c r="O1178" s="275"/>
      <c r="P1178" s="1055"/>
      <c r="Q1178" s="1056"/>
      <c r="R1178" s="1057"/>
      <c r="S1178" s="286"/>
    </row>
    <row r="1179" spans="2:19" s="276" customFormat="1" x14ac:dyDescent="0.35">
      <c r="B1179" s="278"/>
      <c r="C1179" s="8"/>
      <c r="D1179" s="300" t="s">
        <v>435</v>
      </c>
      <c r="E1179" s="275"/>
      <c r="F1179" s="4"/>
      <c r="G1179" s="4"/>
      <c r="H1179" s="4"/>
      <c r="I1179" s="4"/>
      <c r="J1179" s="1055"/>
      <c r="K1179" s="1056"/>
      <c r="L1179" s="1056"/>
      <c r="M1179" s="1056"/>
      <c r="N1179" s="1057"/>
      <c r="O1179" s="275"/>
      <c r="P1179" s="1055"/>
      <c r="Q1179" s="1056"/>
      <c r="R1179" s="1057"/>
      <c r="S1179" s="286"/>
    </row>
    <row r="1180" spans="2:19" s="276" customFormat="1" x14ac:dyDescent="0.35">
      <c r="B1180" s="278"/>
      <c r="C1180" s="8"/>
      <c r="D1180" s="300" t="s">
        <v>434</v>
      </c>
      <c r="E1180" s="275"/>
      <c r="F1180" s="4"/>
      <c r="G1180" s="4"/>
      <c r="H1180" s="4"/>
      <c r="I1180" s="4"/>
      <c r="J1180" s="1055"/>
      <c r="K1180" s="1056"/>
      <c r="L1180" s="1056"/>
      <c r="M1180" s="1056"/>
      <c r="N1180" s="1057"/>
      <c r="O1180" s="275"/>
      <c r="P1180" s="1055"/>
      <c r="Q1180" s="1056"/>
      <c r="R1180" s="1057"/>
      <c r="S1180" s="286"/>
    </row>
    <row r="1181" spans="2:19" s="276" customFormat="1" x14ac:dyDescent="0.35">
      <c r="B1181" s="278"/>
      <c r="C1181" s="8"/>
      <c r="D1181" s="300" t="s">
        <v>433</v>
      </c>
      <c r="E1181" s="275"/>
      <c r="F1181" s="4"/>
      <c r="G1181" s="4"/>
      <c r="H1181" s="4"/>
      <c r="I1181" s="4"/>
      <c r="J1181" s="1055"/>
      <c r="K1181" s="1056"/>
      <c r="L1181" s="1056"/>
      <c r="M1181" s="1056"/>
      <c r="N1181" s="1057"/>
      <c r="O1181" s="275"/>
      <c r="P1181" s="1055"/>
      <c r="Q1181" s="1056"/>
      <c r="R1181" s="1057"/>
      <c r="S1181" s="286"/>
    </row>
    <row r="1182" spans="2:19" s="276" customFormat="1" x14ac:dyDescent="0.35">
      <c r="B1182" s="278"/>
      <c r="C1182" s="8"/>
      <c r="D1182" s="300" t="s">
        <v>432</v>
      </c>
      <c r="E1182" s="275"/>
      <c r="F1182" s="4"/>
      <c r="G1182" s="4"/>
      <c r="H1182" s="4"/>
      <c r="I1182" s="4"/>
      <c r="J1182" s="1055"/>
      <c r="K1182" s="1056"/>
      <c r="L1182" s="1056"/>
      <c r="M1182" s="1056"/>
      <c r="N1182" s="1057"/>
      <c r="O1182" s="275"/>
      <c r="P1182" s="1055"/>
      <c r="Q1182" s="1056"/>
      <c r="R1182" s="1057"/>
      <c r="S1182" s="286"/>
    </row>
    <row r="1183" spans="2:19" s="276" customFormat="1" x14ac:dyDescent="0.35">
      <c r="B1183" s="278"/>
      <c r="C1183" s="8"/>
      <c r="D1183" s="300" t="s">
        <v>431</v>
      </c>
      <c r="E1183" s="275"/>
      <c r="F1183" s="4"/>
      <c r="G1183" s="4"/>
      <c r="H1183" s="4"/>
      <c r="I1183" s="4"/>
      <c r="J1183" s="1055"/>
      <c r="K1183" s="1056"/>
      <c r="L1183" s="1056"/>
      <c r="M1183" s="1056"/>
      <c r="N1183" s="1057"/>
      <c r="O1183" s="275"/>
      <c r="P1183" s="1055"/>
      <c r="Q1183" s="1056"/>
      <c r="R1183" s="1057"/>
      <c r="S1183" s="275"/>
    </row>
    <row r="1184" spans="2:19" s="276" customFormat="1" ht="15" customHeight="1" x14ac:dyDescent="0.35">
      <c r="B1184" s="278"/>
      <c r="C1184" s="8"/>
      <c r="D1184" s="300" t="s">
        <v>430</v>
      </c>
      <c r="E1184" s="275"/>
      <c r="F1184" s="4"/>
      <c r="G1184" s="4"/>
      <c r="H1184" s="4"/>
      <c r="I1184" s="4"/>
      <c r="J1184" s="1055"/>
      <c r="K1184" s="1056"/>
      <c r="L1184" s="1056"/>
      <c r="M1184" s="1056"/>
      <c r="N1184" s="1057"/>
      <c r="O1184" s="275"/>
      <c r="P1184" s="1055"/>
      <c r="Q1184" s="1056"/>
      <c r="R1184" s="1057"/>
      <c r="S1184" s="285"/>
    </row>
    <row r="1185" spans="2:19" s="276" customFormat="1" ht="15" customHeight="1" x14ac:dyDescent="0.35">
      <c r="B1185" s="520"/>
      <c r="C1185" s="520"/>
      <c r="D1185" s="4"/>
      <c r="E1185" s="4"/>
      <c r="F1185" s="4"/>
      <c r="G1185" s="4"/>
      <c r="H1185" s="4"/>
      <c r="I1185" s="4"/>
      <c r="J1185" s="4"/>
      <c r="K1185" s="4"/>
      <c r="L1185" s="4"/>
      <c r="M1185" s="4"/>
      <c r="N1185" s="4"/>
      <c r="O1185" s="275"/>
      <c r="P1185" s="275"/>
      <c r="Q1185" s="275"/>
      <c r="R1185" s="275"/>
      <c r="S1185" s="284"/>
    </row>
    <row r="1186" spans="2:19" s="276" customFormat="1" x14ac:dyDescent="0.35">
      <c r="B1186" s="520" t="s">
        <v>729</v>
      </c>
      <c r="C1186" s="520"/>
      <c r="D1186" s="4"/>
      <c r="E1186" s="4"/>
      <c r="F1186" s="4"/>
      <c r="G1186" s="4"/>
      <c r="H1186" s="4"/>
      <c r="I1186" s="4"/>
      <c r="J1186" s="4"/>
      <c r="K1186" s="4"/>
      <c r="L1186" s="4"/>
      <c r="M1186" s="4"/>
      <c r="N1186" s="4"/>
      <c r="O1186" s="275"/>
      <c r="P1186" s="275"/>
      <c r="Q1186" s="275"/>
      <c r="R1186" s="275"/>
      <c r="S1186" s="279"/>
    </row>
    <row r="1187" spans="2:19" s="276" customFormat="1" ht="37.5" customHeight="1" x14ac:dyDescent="0.35">
      <c r="B1187" s="1058" t="s">
        <v>991</v>
      </c>
      <c r="C1187" s="1058"/>
      <c r="D1187" s="1058"/>
      <c r="E1187" s="1058"/>
      <c r="F1187" s="1058"/>
      <c r="G1187" s="1058"/>
      <c r="H1187" s="1058"/>
      <c r="I1187" s="1058"/>
      <c r="J1187" s="1058"/>
      <c r="K1187" s="1058"/>
      <c r="L1187" s="1058"/>
      <c r="M1187" s="1058"/>
      <c r="N1187" s="1058"/>
      <c r="O1187" s="1058"/>
      <c r="P1187" s="1058"/>
      <c r="Q1187" s="1058"/>
      <c r="R1187" s="1058"/>
      <c r="S1187" s="279"/>
    </row>
    <row r="1188" spans="2:19" s="276" customFormat="1" ht="80.150000000000006" customHeight="1" x14ac:dyDescent="0.35">
      <c r="B1188" s="1059"/>
      <c r="C1188" s="1060"/>
      <c r="D1188" s="1060"/>
      <c r="E1188" s="1060"/>
      <c r="F1188" s="1060"/>
      <c r="G1188" s="1060"/>
      <c r="H1188" s="1060"/>
      <c r="I1188" s="1060"/>
      <c r="J1188" s="1060"/>
      <c r="K1188" s="1060"/>
      <c r="L1188" s="1060"/>
      <c r="M1188" s="1060"/>
      <c r="N1188" s="1060"/>
      <c r="O1188" s="1060"/>
      <c r="P1188" s="1060"/>
      <c r="Q1188" s="1060"/>
      <c r="R1188" s="1061"/>
      <c r="S1188" s="275"/>
    </row>
    <row r="1189" spans="2:19" s="276" customFormat="1" x14ac:dyDescent="0.35">
      <c r="B1189" s="540" t="s">
        <v>257</v>
      </c>
      <c r="C1189" s="540"/>
      <c r="D1189" s="541"/>
      <c r="E1189" s="542">
        <f>1500-LEN(B1188)</f>
        <v>1500</v>
      </c>
      <c r="F1189" s="541"/>
      <c r="G1189" s="541"/>
      <c r="H1189" s="541"/>
      <c r="I1189" s="541"/>
      <c r="J1189" s="541"/>
      <c r="K1189" s="541"/>
      <c r="L1189" s="543"/>
      <c r="M1189" s="541"/>
      <c r="N1189" s="544"/>
      <c r="O1189" s="544"/>
      <c r="P1189" s="544"/>
      <c r="Q1189" s="544"/>
      <c r="R1189" s="544"/>
      <c r="S1189" s="279"/>
    </row>
    <row r="1190" spans="2:19" s="276" customFormat="1" ht="15" customHeight="1" x14ac:dyDescent="0.35">
      <c r="B1190" s="535"/>
      <c r="C1190" s="535"/>
      <c r="D1190" s="284"/>
      <c r="E1190" s="545"/>
      <c r="F1190" s="284"/>
      <c r="G1190" s="284"/>
      <c r="H1190" s="284"/>
      <c r="I1190" s="284"/>
      <c r="J1190" s="284"/>
      <c r="K1190" s="284"/>
      <c r="L1190" s="532"/>
      <c r="M1190" s="284"/>
      <c r="N1190" s="279"/>
      <c r="O1190" s="279"/>
      <c r="P1190" s="279"/>
      <c r="Q1190" s="279"/>
      <c r="R1190" s="279"/>
      <c r="S1190" s="275"/>
    </row>
    <row r="1191" spans="2:19" s="276" customFormat="1" x14ac:dyDescent="0.35">
      <c r="B1191" s="546" t="s">
        <v>730</v>
      </c>
      <c r="C1191" s="535"/>
      <c r="D1191" s="284"/>
      <c r="E1191" s="545"/>
      <c r="F1191" s="284"/>
      <c r="G1191" s="284"/>
      <c r="H1191" s="284"/>
      <c r="I1191" s="284"/>
      <c r="J1191" s="284"/>
      <c r="K1191" s="284"/>
      <c r="L1191" s="532"/>
      <c r="M1191" s="284"/>
      <c r="N1191" s="279"/>
      <c r="O1191" s="279"/>
      <c r="P1191" s="279"/>
      <c r="Q1191" s="279"/>
      <c r="R1191" s="279"/>
      <c r="S1191" s="275"/>
    </row>
    <row r="1192" spans="2:19" s="276" customFormat="1" ht="24" customHeight="1" x14ac:dyDescent="0.35">
      <c r="B1192" s="1058" t="s">
        <v>731</v>
      </c>
      <c r="C1192" s="1058"/>
      <c r="D1192" s="1058"/>
      <c r="E1192" s="1058"/>
      <c r="F1192" s="1058"/>
      <c r="G1192" s="1058"/>
      <c r="H1192" s="1058"/>
      <c r="I1192" s="1058"/>
      <c r="J1192" s="1058"/>
      <c r="K1192" s="1058"/>
      <c r="L1192" s="1058"/>
      <c r="M1192" s="1058"/>
      <c r="N1192" s="1058"/>
      <c r="O1192" s="1058"/>
      <c r="P1192" s="1058"/>
      <c r="Q1192" s="1058"/>
      <c r="R1192" s="1058"/>
      <c r="S1192" s="275"/>
    </row>
    <row r="1193" spans="2:19" s="276" customFormat="1" ht="80.150000000000006" customHeight="1" x14ac:dyDescent="0.35">
      <c r="B1193" s="1059"/>
      <c r="C1193" s="1060"/>
      <c r="D1193" s="1060"/>
      <c r="E1193" s="1060"/>
      <c r="F1193" s="1060"/>
      <c r="G1193" s="1060"/>
      <c r="H1193" s="1060"/>
      <c r="I1193" s="1060"/>
      <c r="J1193" s="1060"/>
      <c r="K1193" s="1060"/>
      <c r="L1193" s="1060"/>
      <c r="M1193" s="1060"/>
      <c r="N1193" s="1060"/>
      <c r="O1193" s="1060"/>
      <c r="P1193" s="1060"/>
      <c r="Q1193" s="1060"/>
      <c r="R1193" s="1061"/>
      <c r="S1193" s="275"/>
    </row>
    <row r="1194" spans="2:19" s="276" customFormat="1" ht="16" thickBot="1" x14ac:dyDescent="0.4">
      <c r="B1194" s="547" t="s">
        <v>257</v>
      </c>
      <c r="C1194" s="547"/>
      <c r="D1194" s="548"/>
      <c r="E1194" s="549">
        <f>1500-LEN(B1193)</f>
        <v>1500</v>
      </c>
      <c r="F1194" s="548"/>
      <c r="G1194" s="548"/>
      <c r="H1194" s="548"/>
      <c r="I1194" s="548"/>
      <c r="J1194" s="548"/>
      <c r="K1194" s="548"/>
      <c r="L1194" s="550"/>
      <c r="M1194" s="548"/>
      <c r="N1194" s="551"/>
      <c r="O1194" s="551"/>
      <c r="P1194" s="551"/>
      <c r="Q1194" s="551"/>
      <c r="R1194" s="551"/>
      <c r="S1194" s="275"/>
    </row>
    <row r="1195" spans="2:19" s="276" customFormat="1" x14ac:dyDescent="0.35">
      <c r="B1195" s="535"/>
      <c r="C1195" s="535"/>
      <c r="D1195" s="284"/>
      <c r="E1195" s="545"/>
      <c r="F1195" s="284"/>
      <c r="G1195" s="284"/>
      <c r="H1195" s="284"/>
      <c r="I1195" s="284"/>
      <c r="J1195" s="284"/>
      <c r="K1195" s="284"/>
      <c r="L1195" s="532"/>
      <c r="M1195" s="284"/>
      <c r="N1195" s="279"/>
      <c r="O1195" s="279"/>
      <c r="P1195" s="279"/>
      <c r="Q1195" s="279"/>
      <c r="R1195" s="279"/>
      <c r="S1195" s="275"/>
    </row>
    <row r="1196" spans="2:19" s="276" customFormat="1" ht="18" x14ac:dyDescent="0.4">
      <c r="B1196" s="519" t="s">
        <v>463</v>
      </c>
      <c r="C1196" s="519"/>
      <c r="D1196" s="520"/>
      <c r="E1196" s="520"/>
      <c r="F1196" s="520"/>
      <c r="G1196" s="520"/>
      <c r="H1196" s="520"/>
      <c r="I1196" s="520"/>
      <c r="J1196" s="520"/>
      <c r="K1196" s="520"/>
      <c r="L1196" s="521"/>
      <c r="M1196" s="520"/>
      <c r="N1196" s="166"/>
      <c r="O1196" s="275"/>
      <c r="P1196" s="166"/>
      <c r="Q1196" s="275"/>
      <c r="R1196" s="275"/>
      <c r="S1196" s="275"/>
    </row>
    <row r="1197" spans="2:19" s="276" customFormat="1" ht="16" thickBot="1" x14ac:dyDescent="0.4">
      <c r="B1197" s="522" t="s">
        <v>462</v>
      </c>
      <c r="C1197" s="522"/>
      <c r="D1197" s="523"/>
      <c r="E1197" s="523"/>
      <c r="F1197" s="523"/>
      <c r="G1197" s="523"/>
      <c r="H1197" s="523"/>
      <c r="I1197" s="523"/>
      <c r="J1197" s="523"/>
      <c r="K1197" s="523"/>
      <c r="L1197" s="524"/>
      <c r="M1197" s="523"/>
      <c r="N1197" s="525"/>
      <c r="O1197" s="275"/>
      <c r="P1197" s="525"/>
      <c r="Q1197" s="525"/>
      <c r="R1197" s="525"/>
      <c r="S1197" s="279"/>
    </row>
    <row r="1198" spans="2:19" s="276" customFormat="1" x14ac:dyDescent="0.35">
      <c r="B1198" s="526"/>
      <c r="C1198" s="526"/>
      <c r="D1198" s="526"/>
      <c r="E1198" s="527"/>
      <c r="F1198" s="726" t="s">
        <v>886</v>
      </c>
      <c r="G1198" s="282"/>
      <c r="H1198" s="528"/>
      <c r="I1198" s="528"/>
      <c r="J1198" s="526"/>
      <c r="K1198" s="526"/>
      <c r="L1198" s="529" t="s">
        <v>238</v>
      </c>
      <c r="M1198" s="526"/>
      <c r="N1198" s="1062" t="s">
        <v>255</v>
      </c>
      <c r="O1198" s="1062"/>
      <c r="P1198" s="1062"/>
      <c r="Q1198" s="530"/>
      <c r="R1198" s="530"/>
      <c r="S1198" s="275"/>
    </row>
    <row r="1199" spans="2:19" s="276" customFormat="1" x14ac:dyDescent="0.35">
      <c r="B1199" s="531" t="s">
        <v>468</v>
      </c>
      <c r="C1199" s="532"/>
      <c r="D1199" s="533">
        <f>D1133+1</f>
        <v>19</v>
      </c>
      <c r="E1199" s="1074"/>
      <c r="F1199" s="1075"/>
      <c r="G1199" s="1076"/>
      <c r="H1199" s="4"/>
      <c r="I1199" s="4"/>
      <c r="J1199" s="8" t="s">
        <v>232</v>
      </c>
      <c r="K1199" s="8"/>
      <c r="L1199" s="283"/>
      <c r="M1199" s="4"/>
      <c r="N1199" s="1070"/>
      <c r="O1199" s="1071"/>
      <c r="P1199" s="1071"/>
      <c r="Q1199" s="1071"/>
      <c r="R1199" s="1072"/>
      <c r="S1199" s="275"/>
    </row>
    <row r="1200" spans="2:19" s="276" customFormat="1" x14ac:dyDescent="0.35">
      <c r="B1200" s="8" t="s">
        <v>231</v>
      </c>
      <c r="C1200" s="8"/>
      <c r="D1200" s="1077"/>
      <c r="E1200" s="1077"/>
      <c r="F1200" s="1077"/>
      <c r="G1200" s="1077"/>
      <c r="H1200" s="4"/>
      <c r="I1200" s="4"/>
      <c r="J1200" s="8" t="s">
        <v>241</v>
      </c>
      <c r="K1200" s="8"/>
      <c r="L1200" s="283"/>
      <c r="M1200" s="4"/>
      <c r="N1200" s="1070"/>
      <c r="O1200" s="1071"/>
      <c r="P1200" s="1071"/>
      <c r="Q1200" s="1071"/>
      <c r="R1200" s="1072"/>
      <c r="S1200" s="275"/>
    </row>
    <row r="1201" spans="2:19" s="276" customFormat="1" x14ac:dyDescent="0.35">
      <c r="B1201" s="8" t="s">
        <v>227</v>
      </c>
      <c r="C1201" s="8"/>
      <c r="D1201" s="1069"/>
      <c r="E1201" s="1069"/>
      <c r="F1201" s="1069"/>
      <c r="G1201" s="1069"/>
      <c r="H1201" s="4"/>
      <c r="I1201" s="4"/>
      <c r="J1201" s="8" t="s">
        <v>239</v>
      </c>
      <c r="K1201" s="8"/>
      <c r="L1201" s="283"/>
      <c r="M1201" s="4"/>
      <c r="N1201" s="1070"/>
      <c r="O1201" s="1071"/>
      <c r="P1201" s="1071"/>
      <c r="Q1201" s="1071"/>
      <c r="R1201" s="1072"/>
      <c r="S1201" s="275"/>
    </row>
    <row r="1202" spans="2:19" s="276" customFormat="1" x14ac:dyDescent="0.35">
      <c r="B1202" s="8" t="s">
        <v>461</v>
      </c>
      <c r="C1202" s="8"/>
      <c r="D1202" s="1069"/>
      <c r="E1202" s="1069"/>
      <c r="F1202" s="1069"/>
      <c r="G1202" s="1069"/>
      <c r="H1202" s="4"/>
      <c r="I1202" s="4"/>
      <c r="J1202" s="8" t="s">
        <v>244</v>
      </c>
      <c r="K1202" s="8"/>
      <c r="L1202" s="283"/>
      <c r="M1202" s="4"/>
      <c r="N1202" s="1070"/>
      <c r="O1202" s="1071"/>
      <c r="P1202" s="1071"/>
      <c r="Q1202" s="1071"/>
      <c r="R1202" s="1072"/>
      <c r="S1202" s="275"/>
    </row>
    <row r="1203" spans="2:19" s="276" customFormat="1" x14ac:dyDescent="0.35">
      <c r="B1203" s="8" t="s">
        <v>254</v>
      </c>
      <c r="C1203" s="8"/>
      <c r="D1203" s="1073"/>
      <c r="E1203" s="1073"/>
      <c r="F1203" s="1073"/>
      <c r="G1203" s="1073"/>
      <c r="H1203" s="4"/>
      <c r="I1203" s="4"/>
      <c r="J1203" s="8" t="s">
        <v>240</v>
      </c>
      <c r="K1203" s="8"/>
      <c r="L1203" s="283"/>
      <c r="M1203" s="4"/>
      <c r="N1203" s="1070"/>
      <c r="O1203" s="1071"/>
      <c r="P1203" s="1071"/>
      <c r="Q1203" s="1071"/>
      <c r="R1203" s="1072"/>
      <c r="S1203" s="275"/>
    </row>
    <row r="1204" spans="2:19" s="276" customFormat="1" x14ac:dyDescent="0.35">
      <c r="B1204" s="8" t="s">
        <v>48</v>
      </c>
      <c r="C1204" s="8"/>
      <c r="D1204" s="1069"/>
      <c r="E1204" s="1069"/>
      <c r="F1204" s="1069"/>
      <c r="G1204" s="1069"/>
      <c r="H1204" s="4"/>
      <c r="I1204" s="4"/>
      <c r="J1204" s="4"/>
      <c r="K1204" s="4"/>
      <c r="L1204" s="8"/>
      <c r="M1204" s="4"/>
      <c r="N1204" s="299"/>
      <c r="O1204" s="275"/>
      <c r="P1204" s="299"/>
      <c r="Q1204" s="275"/>
      <c r="R1204" s="275"/>
      <c r="S1204" s="275"/>
    </row>
    <row r="1205" spans="2:19" s="276" customFormat="1" x14ac:dyDescent="0.35">
      <c r="B1205" s="8" t="s">
        <v>283</v>
      </c>
      <c r="C1205" s="4"/>
      <c r="D1205" s="1069"/>
      <c r="E1205" s="1069"/>
      <c r="F1205" s="1069"/>
      <c r="G1205" s="1069"/>
      <c r="H1205" s="4"/>
      <c r="I1205" s="4"/>
      <c r="J1205" s="275"/>
      <c r="K1205" s="275"/>
      <c r="L1205" s="275"/>
      <c r="M1205" s="275"/>
      <c r="N1205" s="275"/>
      <c r="O1205" s="275"/>
      <c r="P1205" s="275"/>
      <c r="Q1205" s="275"/>
      <c r="R1205" s="275"/>
      <c r="S1205" s="275"/>
    </row>
    <row r="1206" spans="2:19" s="276" customFormat="1" x14ac:dyDescent="0.35">
      <c r="B1206" s="8" t="s">
        <v>236</v>
      </c>
      <c r="C1206" s="8"/>
      <c r="D1206" s="280"/>
      <c r="E1206" s="534" t="s">
        <v>234</v>
      </c>
      <c r="F1206" s="4"/>
      <c r="G1206" s="4"/>
      <c r="H1206" s="4"/>
      <c r="I1206" s="4"/>
      <c r="J1206" s="8" t="s">
        <v>243</v>
      </c>
      <c r="K1206" s="4"/>
      <c r="L1206" s="282"/>
      <c r="M1206" s="4"/>
      <c r="N1206"/>
      <c r="O1206"/>
      <c r="P1206"/>
      <c r="Q1206"/>
      <c r="R1206" s="275"/>
      <c r="S1206" s="275"/>
    </row>
    <row r="1207" spans="2:19" s="276" customFormat="1" x14ac:dyDescent="0.35">
      <c r="B1207" s="8" t="s">
        <v>237</v>
      </c>
      <c r="C1207" s="8"/>
      <c r="D1207" s="280"/>
      <c r="E1207" s="534" t="s">
        <v>235</v>
      </c>
      <c r="F1207" s="4"/>
      <c r="G1207" s="4"/>
      <c r="H1207" s="4"/>
      <c r="I1207" s="4"/>
      <c r="J1207" s="8" t="s">
        <v>233</v>
      </c>
      <c r="K1207" s="4"/>
      <c r="L1207" s="281"/>
      <c r="M1207" s="4"/>
      <c r="N1207" s="299"/>
      <c r="O1207" s="275"/>
      <c r="P1207" s="299"/>
      <c r="Q1207" s="275"/>
      <c r="R1207" s="275"/>
      <c r="S1207" s="275"/>
    </row>
    <row r="1208" spans="2:19" s="276" customFormat="1" x14ac:dyDescent="0.35">
      <c r="B1208" s="275"/>
      <c r="C1208" s="275"/>
      <c r="D1208" s="275"/>
      <c r="E1208" s="275"/>
      <c r="F1208" s="275"/>
      <c r="G1208" s="275"/>
      <c r="H1208" s="275"/>
      <c r="I1208" s="275"/>
      <c r="J1208" s="8" t="s">
        <v>183</v>
      </c>
      <c r="K1208" s="4"/>
      <c r="L1208" s="1066"/>
      <c r="M1208" s="1067"/>
      <c r="N1208" s="1067"/>
      <c r="O1208" s="1067"/>
      <c r="P1208" s="1068"/>
      <c r="Q1208" s="275"/>
      <c r="R1208" s="275"/>
      <c r="S1208" s="275"/>
    </row>
    <row r="1209" spans="2:19" s="276" customFormat="1" x14ac:dyDescent="0.35">
      <c r="B1209" s="520" t="s">
        <v>460</v>
      </c>
      <c r="C1209" s="520"/>
      <c r="G1209" s="4"/>
      <c r="H1209" s="4"/>
      <c r="I1209" s="4"/>
      <c r="J1209" s="4"/>
      <c r="K1209" s="4"/>
      <c r="L1209" s="4"/>
      <c r="M1209" s="4"/>
      <c r="N1209" s="4"/>
      <c r="O1209" s="275"/>
      <c r="P1209" s="275"/>
      <c r="Q1209" s="275"/>
      <c r="R1209" s="275"/>
      <c r="S1209" s="275"/>
    </row>
    <row r="1210" spans="2:19" s="276" customFormat="1" x14ac:dyDescent="0.35">
      <c r="B1210" s="535" t="s">
        <v>990</v>
      </c>
      <c r="C1210" s="535"/>
      <c r="D1210" s="4"/>
      <c r="E1210" s="4"/>
      <c r="F1210" s="4"/>
      <c r="G1210" s="4"/>
      <c r="H1210" s="4"/>
      <c r="I1210" s="4"/>
      <c r="J1210" s="275"/>
      <c r="K1210" s="4"/>
      <c r="L1210" s="4"/>
      <c r="M1210" s="4"/>
      <c r="N1210" s="4"/>
      <c r="O1210" s="275"/>
      <c r="P1210" s="275"/>
      <c r="Q1210" s="275"/>
      <c r="R1210" s="275"/>
      <c r="S1210" s="275"/>
    </row>
    <row r="1211" spans="2:19" s="276" customFormat="1" x14ac:dyDescent="0.35">
      <c r="B1211" s="535"/>
      <c r="C1211" s="535"/>
      <c r="D1211" s="4"/>
      <c r="E1211" s="4"/>
      <c r="F1211" s="4"/>
      <c r="G1211" s="4"/>
      <c r="H1211" s="4"/>
      <c r="I1211" s="4"/>
      <c r="J1211" s="275"/>
      <c r="K1211" s="4"/>
      <c r="L1211" s="4"/>
      <c r="M1211" s="4"/>
      <c r="N1211" s="4"/>
      <c r="O1211" s="275"/>
      <c r="P1211" s="275"/>
      <c r="Q1211" s="275"/>
      <c r="R1211" s="275"/>
      <c r="S1211" s="275"/>
    </row>
    <row r="1212" spans="2:19" s="276" customFormat="1" x14ac:dyDescent="0.35">
      <c r="B1212" s="285" t="s">
        <v>464</v>
      </c>
      <c r="C1212" s="285"/>
      <c r="D1212" s="4"/>
      <c r="E1212" s="4"/>
      <c r="F1212" s="4"/>
      <c r="G1212" s="536" t="s">
        <v>439</v>
      </c>
      <c r="H1212" s="4"/>
      <c r="I1212" s="4"/>
      <c r="J1212" s="4"/>
      <c r="K1212" s="4"/>
      <c r="L1212" s="275"/>
      <c r="M1212" s="275"/>
      <c r="N1212" s="537" t="s">
        <v>438</v>
      </c>
      <c r="O1212" s="275"/>
      <c r="P1212" s="275"/>
      <c r="Q1212" s="275"/>
      <c r="R1212" s="275"/>
      <c r="S1212" s="286"/>
    </row>
    <row r="1213" spans="2:19" s="276" customFormat="1" x14ac:dyDescent="0.35">
      <c r="B1213" s="292"/>
      <c r="C1213" s="538"/>
      <c r="D1213" s="300" t="s">
        <v>459</v>
      </c>
      <c r="E1213" s="275"/>
      <c r="F1213" s="4"/>
      <c r="G1213" s="1055"/>
      <c r="H1213" s="1056"/>
      <c r="I1213" s="1056"/>
      <c r="J1213" s="1056"/>
      <c r="K1213" s="1056"/>
      <c r="L1213" s="1057"/>
      <c r="M1213" s="275"/>
      <c r="N1213" s="1055"/>
      <c r="O1213" s="1056"/>
      <c r="P1213" s="1056"/>
      <c r="Q1213" s="1056"/>
      <c r="R1213" s="1057"/>
      <c r="S1213" s="286"/>
    </row>
    <row r="1214" spans="2:19" s="276" customFormat="1" x14ac:dyDescent="0.35">
      <c r="B1214" s="292"/>
      <c r="C1214" s="538"/>
      <c r="D1214" s="300" t="s">
        <v>458</v>
      </c>
      <c r="E1214" s="275"/>
      <c r="F1214" s="4"/>
      <c r="G1214" s="1055"/>
      <c r="H1214" s="1056"/>
      <c r="I1214" s="1056"/>
      <c r="J1214" s="1056"/>
      <c r="K1214" s="1056"/>
      <c r="L1214" s="1057"/>
      <c r="M1214" s="275"/>
      <c r="N1214" s="1055"/>
      <c r="O1214" s="1056"/>
      <c r="P1214" s="1056"/>
      <c r="Q1214" s="1056"/>
      <c r="R1214" s="1057"/>
      <c r="S1214" s="286"/>
    </row>
    <row r="1215" spans="2:19" s="276" customFormat="1" x14ac:dyDescent="0.35">
      <c r="B1215" s="292"/>
      <c r="C1215" s="538"/>
      <c r="D1215" s="300" t="s">
        <v>457</v>
      </c>
      <c r="E1215" s="275"/>
      <c r="F1215" s="4"/>
      <c r="G1215" s="1055"/>
      <c r="H1215" s="1056"/>
      <c r="I1215" s="1056"/>
      <c r="J1215" s="1056"/>
      <c r="K1215" s="1056"/>
      <c r="L1215" s="1057"/>
      <c r="M1215" s="275"/>
      <c r="N1215" s="1055"/>
      <c r="O1215" s="1056"/>
      <c r="P1215" s="1056"/>
      <c r="Q1215" s="1056"/>
      <c r="R1215" s="1057"/>
      <c r="S1215" s="286"/>
    </row>
    <row r="1216" spans="2:19" s="276" customFormat="1" x14ac:dyDescent="0.35">
      <c r="B1216" s="292"/>
      <c r="C1216" s="538"/>
      <c r="D1216" s="300" t="s">
        <v>456</v>
      </c>
      <c r="E1216" s="275"/>
      <c r="F1216" s="4"/>
      <c r="G1216" s="1055"/>
      <c r="H1216" s="1056"/>
      <c r="I1216" s="1056"/>
      <c r="J1216" s="1056"/>
      <c r="K1216" s="1056"/>
      <c r="L1216" s="1057"/>
      <c r="M1216" s="275"/>
      <c r="N1216" s="1055"/>
      <c r="O1216" s="1056"/>
      <c r="P1216" s="1056"/>
      <c r="Q1216" s="1056"/>
      <c r="R1216" s="1057"/>
      <c r="S1216" s="286"/>
    </row>
    <row r="1217" spans="2:19" s="276" customFormat="1" x14ac:dyDescent="0.35">
      <c r="B1217" s="292"/>
      <c r="C1217" s="538"/>
      <c r="D1217" s="300" t="s">
        <v>455</v>
      </c>
      <c r="E1217" s="275"/>
      <c r="F1217" s="4"/>
      <c r="G1217" s="1055"/>
      <c r="H1217" s="1056"/>
      <c r="I1217" s="1056"/>
      <c r="J1217" s="1056"/>
      <c r="K1217" s="1056"/>
      <c r="L1217" s="1057"/>
      <c r="M1217" s="275"/>
      <c r="N1217" s="1055"/>
      <c r="O1217" s="1056"/>
      <c r="P1217" s="1056"/>
      <c r="Q1217" s="1056"/>
      <c r="R1217" s="1057"/>
      <c r="S1217" s="286"/>
    </row>
    <row r="1218" spans="2:19" s="276" customFormat="1" x14ac:dyDescent="0.35">
      <c r="B1218" s="292"/>
      <c r="C1218" s="538"/>
      <c r="D1218" s="300" t="s">
        <v>454</v>
      </c>
      <c r="E1218" s="275"/>
      <c r="F1218" s="4"/>
      <c r="G1218" s="1055"/>
      <c r="H1218" s="1056"/>
      <c r="I1218" s="1056"/>
      <c r="J1218" s="1056"/>
      <c r="K1218" s="1056"/>
      <c r="L1218" s="1057"/>
      <c r="M1218" s="275"/>
      <c r="N1218" s="1055"/>
      <c r="O1218" s="1056"/>
      <c r="P1218" s="1056"/>
      <c r="Q1218" s="1056"/>
      <c r="R1218" s="1057"/>
      <c r="S1218" s="286"/>
    </row>
    <row r="1219" spans="2:19" s="276" customFormat="1" x14ac:dyDescent="0.35">
      <c r="B1219" s="292"/>
      <c r="C1219" s="538"/>
      <c r="D1219" s="300" t="s">
        <v>453</v>
      </c>
      <c r="E1219" s="275"/>
      <c r="F1219" s="4"/>
      <c r="G1219" s="1055"/>
      <c r="H1219" s="1056"/>
      <c r="I1219" s="1056"/>
      <c r="J1219" s="1056"/>
      <c r="K1219" s="1056"/>
      <c r="L1219" s="1057"/>
      <c r="M1219" s="275"/>
      <c r="N1219" s="1055"/>
      <c r="O1219" s="1056"/>
      <c r="P1219" s="1056"/>
      <c r="Q1219" s="1056"/>
      <c r="R1219" s="1057"/>
      <c r="S1219" s="286"/>
    </row>
    <row r="1220" spans="2:19" s="276" customFormat="1" x14ac:dyDescent="0.35">
      <c r="B1220" s="292"/>
      <c r="C1220" s="538"/>
      <c r="D1220" s="300" t="s">
        <v>452</v>
      </c>
      <c r="E1220" s="275"/>
      <c r="F1220" s="4"/>
      <c r="G1220" s="1055"/>
      <c r="H1220" s="1056"/>
      <c r="I1220" s="1056"/>
      <c r="J1220" s="1056"/>
      <c r="K1220" s="1056"/>
      <c r="L1220" s="1057"/>
      <c r="M1220" s="275"/>
      <c r="N1220" s="1055"/>
      <c r="O1220" s="1056"/>
      <c r="P1220" s="1056"/>
      <c r="Q1220" s="1056"/>
      <c r="R1220" s="1057"/>
      <c r="S1220" s="286"/>
    </row>
    <row r="1221" spans="2:19" s="276" customFormat="1" x14ac:dyDescent="0.35">
      <c r="B1221" s="292"/>
      <c r="C1221" s="538"/>
      <c r="D1221" s="300" t="s">
        <v>451</v>
      </c>
      <c r="E1221" s="275"/>
      <c r="F1221" s="4"/>
      <c r="G1221" s="1055"/>
      <c r="H1221" s="1056"/>
      <c r="I1221" s="1056"/>
      <c r="J1221" s="1056"/>
      <c r="K1221" s="1056"/>
      <c r="L1221" s="1057"/>
      <c r="M1221" s="275"/>
      <c r="N1221" s="1055"/>
      <c r="O1221" s="1056"/>
      <c r="P1221" s="1056"/>
      <c r="Q1221" s="1056"/>
      <c r="R1221" s="1057"/>
      <c r="S1221" s="286"/>
    </row>
    <row r="1222" spans="2:19" s="276" customFormat="1" x14ac:dyDescent="0.35">
      <c r="B1222" s="292"/>
      <c r="C1222" s="538"/>
      <c r="D1222" s="300" t="s">
        <v>450</v>
      </c>
      <c r="E1222" s="275"/>
      <c r="F1222" s="4"/>
      <c r="G1222" s="1055"/>
      <c r="H1222" s="1056"/>
      <c r="I1222" s="1056"/>
      <c r="J1222" s="1056"/>
      <c r="K1222" s="1056"/>
      <c r="L1222" s="1057"/>
      <c r="M1222" s="275"/>
      <c r="N1222" s="1055"/>
      <c r="O1222" s="1056"/>
      <c r="P1222" s="1056"/>
      <c r="Q1222" s="1056"/>
      <c r="R1222" s="1057"/>
      <c r="S1222" s="286"/>
    </row>
    <row r="1223" spans="2:19" s="276" customFormat="1" x14ac:dyDescent="0.35">
      <c r="B1223" s="292"/>
      <c r="C1223" s="538"/>
      <c r="D1223" s="300" t="s">
        <v>449</v>
      </c>
      <c r="E1223" s="275"/>
      <c r="F1223" s="4"/>
      <c r="G1223" s="1055"/>
      <c r="H1223" s="1056"/>
      <c r="I1223" s="1056"/>
      <c r="J1223" s="1056"/>
      <c r="K1223" s="1056"/>
      <c r="L1223" s="1057"/>
      <c r="M1223" s="275"/>
      <c r="N1223" s="1055"/>
      <c r="O1223" s="1056"/>
      <c r="P1223" s="1056"/>
      <c r="Q1223" s="1056"/>
      <c r="R1223" s="1057"/>
      <c r="S1223" s="286"/>
    </row>
    <row r="1224" spans="2:19" s="276" customFormat="1" x14ac:dyDescent="0.35">
      <c r="B1224" s="292"/>
      <c r="C1224" s="538"/>
      <c r="D1224" s="300" t="s">
        <v>448</v>
      </c>
      <c r="E1224" s="275"/>
      <c r="F1224" s="4"/>
      <c r="G1224" s="1055"/>
      <c r="H1224" s="1056"/>
      <c r="I1224" s="1056"/>
      <c r="J1224" s="1056"/>
      <c r="K1224" s="1056"/>
      <c r="L1224" s="1057"/>
      <c r="M1224" s="275"/>
      <c r="N1224" s="1055"/>
      <c r="O1224" s="1056"/>
      <c r="P1224" s="1056"/>
      <c r="Q1224" s="1056"/>
      <c r="R1224" s="1057"/>
      <c r="S1224" s="286"/>
    </row>
    <row r="1225" spans="2:19" s="276" customFormat="1" x14ac:dyDescent="0.35">
      <c r="B1225" s="292"/>
      <c r="C1225" s="538"/>
      <c r="D1225" s="300" t="s">
        <v>447</v>
      </c>
      <c r="E1225" s="275"/>
      <c r="F1225" s="4"/>
      <c r="G1225" s="1055"/>
      <c r="H1225" s="1056"/>
      <c r="I1225" s="1056"/>
      <c r="J1225" s="1056"/>
      <c r="K1225" s="1056"/>
      <c r="L1225" s="1057"/>
      <c r="M1225" s="275"/>
      <c r="N1225" s="1055"/>
      <c r="O1225" s="1056"/>
      <c r="P1225" s="1056"/>
      <c r="Q1225" s="1056"/>
      <c r="R1225" s="1057"/>
      <c r="S1225" s="286"/>
    </row>
    <row r="1226" spans="2:19" s="276" customFormat="1" ht="15" customHeight="1" x14ac:dyDescent="0.35">
      <c r="B1226" s="292"/>
      <c r="C1226" s="538"/>
      <c r="D1226" s="300" t="s">
        <v>446</v>
      </c>
      <c r="E1226" s="275"/>
      <c r="F1226" s="4"/>
      <c r="G1226" s="1055"/>
      <c r="H1226" s="1056"/>
      <c r="I1226" s="1056"/>
      <c r="J1226" s="1056"/>
      <c r="K1226" s="1056"/>
      <c r="L1226" s="1057"/>
      <c r="M1226" s="275"/>
      <c r="N1226" s="1055"/>
      <c r="O1226" s="1056"/>
      <c r="P1226" s="1056"/>
      <c r="Q1226" s="1056"/>
      <c r="R1226" s="1057"/>
      <c r="S1226" s="275"/>
    </row>
    <row r="1227" spans="2:19" s="276" customFormat="1" ht="15" customHeight="1" x14ac:dyDescent="0.35">
      <c r="B1227" s="4"/>
      <c r="C1227" s="4"/>
      <c r="D1227" s="4"/>
      <c r="E1227" s="4"/>
      <c r="F1227" s="4"/>
      <c r="G1227" s="4"/>
      <c r="H1227" s="4"/>
      <c r="I1227" s="4"/>
      <c r="J1227" s="4"/>
      <c r="K1227" s="4"/>
      <c r="L1227" s="4"/>
      <c r="M1227" s="4"/>
      <c r="N1227" s="4"/>
      <c r="O1227" s="275"/>
      <c r="P1227" s="275"/>
      <c r="Q1227" s="275"/>
      <c r="R1227" s="275"/>
      <c r="S1227" s="284"/>
    </row>
    <row r="1228" spans="2:19" s="276" customFormat="1" ht="15" customHeight="1" x14ac:dyDescent="0.35">
      <c r="B1228" s="1063" t="s">
        <v>726</v>
      </c>
      <c r="C1228" s="1063"/>
      <c r="D1228" s="1063"/>
      <c r="E1228" s="1063"/>
      <c r="F1228" s="1063"/>
      <c r="G1228" s="1063"/>
      <c r="H1228" s="1063"/>
      <c r="I1228" s="1063"/>
      <c r="J1228" s="1063"/>
      <c r="K1228" s="1063"/>
      <c r="L1228" s="1063"/>
      <c r="M1228" s="1063"/>
      <c r="N1228" s="1063"/>
      <c r="O1228" s="1063"/>
      <c r="P1228" s="1063"/>
      <c r="Q1228" s="1063"/>
      <c r="R1228" s="1063"/>
      <c r="S1228" s="284"/>
    </row>
    <row r="1229" spans="2:19" s="276" customFormat="1" ht="80.150000000000006" customHeight="1" x14ac:dyDescent="0.35">
      <c r="B1229" s="1059"/>
      <c r="C1229" s="1060"/>
      <c r="D1229" s="1060"/>
      <c r="E1229" s="1060"/>
      <c r="F1229" s="1060"/>
      <c r="G1229" s="1060"/>
      <c r="H1229" s="1060"/>
      <c r="I1229" s="1060"/>
      <c r="J1229" s="1060"/>
      <c r="K1229" s="1060"/>
      <c r="L1229" s="1060"/>
      <c r="M1229" s="1060"/>
      <c r="N1229" s="1060"/>
      <c r="O1229" s="1060"/>
      <c r="P1229" s="1060"/>
      <c r="Q1229" s="1060"/>
      <c r="R1229" s="1061"/>
      <c r="S1229" s="275"/>
    </row>
    <row r="1230" spans="2:19" s="276" customFormat="1" x14ac:dyDescent="0.35">
      <c r="B1230" s="536" t="s">
        <v>257</v>
      </c>
      <c r="C1230" s="536"/>
      <c r="D1230" s="536"/>
      <c r="E1230" s="302">
        <f>1500-LEN(B1229)</f>
        <v>1500</v>
      </c>
      <c r="F1230" s="4"/>
      <c r="G1230" s="4"/>
      <c r="H1230" s="4"/>
      <c r="I1230" s="4"/>
      <c r="J1230" s="4"/>
      <c r="K1230" s="4"/>
      <c r="L1230" s="4"/>
      <c r="M1230" s="4"/>
      <c r="N1230" s="4"/>
      <c r="O1230" s="275"/>
      <c r="P1230" s="275"/>
      <c r="Q1230" s="275"/>
      <c r="R1230" s="275"/>
      <c r="S1230" s="275"/>
    </row>
    <row r="1231" spans="2:19" s="276" customFormat="1" x14ac:dyDescent="0.35">
      <c r="B1231" s="536"/>
      <c r="C1231" s="536"/>
      <c r="D1231" s="536"/>
      <c r="E1231" s="536"/>
      <c r="F1231" s="4"/>
      <c r="G1231" s="4"/>
      <c r="H1231" s="4"/>
      <c r="I1231" s="4"/>
      <c r="J1231" s="4"/>
      <c r="K1231" s="4"/>
      <c r="L1231" s="4"/>
      <c r="M1231" s="4"/>
      <c r="N1231" s="4"/>
      <c r="O1231" s="275"/>
      <c r="P1231" s="275"/>
      <c r="Q1231" s="275"/>
      <c r="R1231" s="275"/>
      <c r="S1231" s="275"/>
    </row>
    <row r="1232" spans="2:19" s="276" customFormat="1" x14ac:dyDescent="0.35">
      <c r="B1232" s="520" t="s">
        <v>445</v>
      </c>
      <c r="C1232" s="520"/>
      <c r="D1232" s="4"/>
      <c r="E1232" s="4"/>
      <c r="F1232" s="4"/>
      <c r="G1232" s="4"/>
      <c r="H1232" s="4"/>
      <c r="I1232" s="4"/>
      <c r="J1232" s="4"/>
      <c r="K1232" s="4"/>
      <c r="L1232" s="4"/>
      <c r="M1232" s="4"/>
      <c r="N1232" s="4"/>
      <c r="O1232" s="275"/>
      <c r="P1232" s="275"/>
      <c r="Q1232" s="275"/>
      <c r="R1232" s="275"/>
      <c r="S1232" s="275"/>
    </row>
    <row r="1233" spans="2:19" s="276" customFormat="1" x14ac:dyDescent="0.35">
      <c r="B1233" s="536" t="s">
        <v>444</v>
      </c>
      <c r="C1233" s="536"/>
      <c r="D1233" s="275"/>
      <c r="E1233" s="4"/>
      <c r="F1233" s="4"/>
      <c r="G1233" s="4"/>
      <c r="H1233" s="4"/>
      <c r="I1233" s="4"/>
      <c r="J1233" s="4"/>
      <c r="K1233" s="4"/>
      <c r="L1233" s="4"/>
      <c r="M1233" s="4"/>
      <c r="N1233" s="4"/>
      <c r="O1233" s="275"/>
      <c r="P1233" s="275"/>
      <c r="Q1233" s="275"/>
      <c r="R1233" s="275"/>
      <c r="S1233" s="275"/>
    </row>
    <row r="1234" spans="2:19" s="276" customFormat="1" x14ac:dyDescent="0.35">
      <c r="B1234" s="275"/>
      <c r="C1234" s="275"/>
      <c r="D1234" s="275"/>
      <c r="E1234" s="4"/>
      <c r="F1234" s="4"/>
      <c r="G1234" s="4"/>
      <c r="H1234" s="4"/>
      <c r="I1234" s="4"/>
      <c r="J1234" s="4"/>
      <c r="K1234" s="4"/>
      <c r="L1234" s="4"/>
      <c r="M1234" s="4"/>
      <c r="N1234" s="4"/>
      <c r="O1234" s="275"/>
      <c r="P1234" s="275"/>
      <c r="Q1234" s="275"/>
      <c r="R1234" s="275"/>
      <c r="S1234" s="275"/>
    </row>
    <row r="1235" spans="2:19" s="276" customFormat="1" x14ac:dyDescent="0.35">
      <c r="B1235" s="304"/>
      <c r="C1235" s="8"/>
      <c r="D1235" s="300" t="s">
        <v>732</v>
      </c>
      <c r="E1235" s="275"/>
      <c r="F1235" s="4"/>
      <c r="G1235" s="4"/>
      <c r="H1235" s="4"/>
      <c r="I1235" s="4"/>
      <c r="J1235" s="1064"/>
      <c r="K1235" s="1064"/>
      <c r="L1235" s="1064"/>
      <c r="M1235" s="1064"/>
      <c r="N1235" s="1064"/>
      <c r="O1235" s="1064"/>
      <c r="P1235" s="1064"/>
      <c r="Q1235" s="1064"/>
      <c r="R1235" s="1064"/>
      <c r="S1235" s="275"/>
    </row>
    <row r="1236" spans="2:19" s="276" customFormat="1" x14ac:dyDescent="0.35">
      <c r="B1236" s="505"/>
      <c r="C1236" s="8"/>
      <c r="D1236" s="300" t="s">
        <v>725</v>
      </c>
      <c r="E1236" s="275"/>
      <c r="F1236" s="4"/>
      <c r="G1236" s="4"/>
      <c r="H1236" s="4"/>
      <c r="I1236" s="4"/>
      <c r="J1236" s="1065"/>
      <c r="K1236" s="1065"/>
      <c r="L1236" s="1065"/>
      <c r="M1236" s="1065"/>
      <c r="N1236" s="1065"/>
      <c r="O1236" s="1065"/>
      <c r="P1236" s="1065"/>
      <c r="Q1236" s="1065"/>
      <c r="R1236" s="1065"/>
      <c r="S1236" s="275"/>
    </row>
    <row r="1237" spans="2:19" s="276" customFormat="1" x14ac:dyDescent="0.35">
      <c r="B1237" s="304"/>
      <c r="C1237" s="8"/>
      <c r="D1237" s="300" t="s">
        <v>443</v>
      </c>
      <c r="E1237" s="275"/>
      <c r="F1237" s="4"/>
      <c r="G1237" s="4"/>
      <c r="H1237" s="4"/>
      <c r="I1237" s="4"/>
      <c r="J1237" s="1065"/>
      <c r="K1237" s="1065"/>
      <c r="L1237" s="1065"/>
      <c r="M1237" s="1065"/>
      <c r="N1237" s="1065"/>
      <c r="O1237" s="1065"/>
      <c r="P1237" s="1065"/>
      <c r="Q1237" s="1065"/>
      <c r="R1237" s="1065"/>
      <c r="S1237" s="275"/>
    </row>
    <row r="1238" spans="2:19" s="276" customFormat="1" x14ac:dyDescent="0.35">
      <c r="B1238" s="304"/>
      <c r="C1238" s="8"/>
      <c r="D1238" s="300" t="s">
        <v>442</v>
      </c>
      <c r="E1238" s="275"/>
      <c r="F1238" s="4"/>
      <c r="G1238" s="4"/>
      <c r="H1238" s="4"/>
      <c r="I1238" s="4"/>
      <c r="J1238" s="1065"/>
      <c r="K1238" s="1065"/>
      <c r="L1238" s="1065"/>
      <c r="M1238" s="1065"/>
      <c r="N1238" s="1065"/>
      <c r="O1238" s="1065"/>
      <c r="P1238" s="1065"/>
      <c r="Q1238" s="1065"/>
      <c r="R1238" s="1065"/>
      <c r="S1238" s="275"/>
    </row>
    <row r="1239" spans="2:19" s="276" customFormat="1" x14ac:dyDescent="0.35">
      <c r="B1239" s="304"/>
      <c r="C1239" s="8"/>
      <c r="D1239" s="300" t="s">
        <v>441</v>
      </c>
      <c r="E1239" s="275"/>
      <c r="F1239" s="4"/>
      <c r="G1239" s="4"/>
      <c r="H1239" s="4"/>
      <c r="I1239" s="4"/>
      <c r="J1239" s="535"/>
      <c r="K1239" s="4"/>
      <c r="L1239" s="4"/>
      <c r="M1239" s="4"/>
      <c r="N1239" s="4"/>
      <c r="O1239" s="275"/>
      <c r="P1239" s="275"/>
      <c r="Q1239" s="275"/>
      <c r="R1239" s="275"/>
      <c r="S1239" s="275"/>
    </row>
    <row r="1240" spans="2:19" s="276" customFormat="1" x14ac:dyDescent="0.35">
      <c r="B1240" s="275"/>
      <c r="C1240" s="275"/>
      <c r="D1240" s="4"/>
      <c r="E1240" s="4"/>
      <c r="F1240" s="4"/>
      <c r="G1240" s="4"/>
      <c r="H1240" s="4"/>
      <c r="I1240" s="4"/>
      <c r="J1240" s="4"/>
      <c r="K1240" s="4"/>
      <c r="L1240" s="4"/>
      <c r="M1240" s="4"/>
      <c r="N1240" s="4"/>
      <c r="O1240" s="275"/>
      <c r="P1240" s="275"/>
      <c r="Q1240" s="275"/>
      <c r="R1240" s="275"/>
      <c r="S1240" s="275"/>
    </row>
    <row r="1241" spans="2:19" s="276" customFormat="1" x14ac:dyDescent="0.35">
      <c r="B1241" s="536" t="s">
        <v>440</v>
      </c>
      <c r="C1241" s="536"/>
      <c r="D1241" s="275"/>
      <c r="E1241" s="4"/>
      <c r="F1241" s="4"/>
      <c r="G1241" s="4"/>
      <c r="H1241" s="4"/>
      <c r="I1241" s="4"/>
      <c r="J1241" s="537" t="s">
        <v>727</v>
      </c>
      <c r="K1241" s="275"/>
      <c r="L1241" s="536"/>
      <c r="M1241" s="536"/>
      <c r="N1241" s="536"/>
      <c r="O1241" s="275"/>
      <c r="P1241" s="536" t="s">
        <v>728</v>
      </c>
      <c r="Q1241" s="4"/>
      <c r="R1241" s="275"/>
      <c r="S1241" s="286"/>
    </row>
    <row r="1242" spans="2:19" s="276" customFormat="1" x14ac:dyDescent="0.35">
      <c r="B1242" s="275"/>
      <c r="C1242" s="275"/>
      <c r="D1242" s="4"/>
      <c r="E1242" s="4"/>
      <c r="F1242" s="4"/>
      <c r="G1242" s="4"/>
      <c r="H1242" s="4"/>
      <c r="I1242" s="4"/>
      <c r="J1242" s="275"/>
      <c r="K1242" s="275"/>
      <c r="L1242" s="539"/>
      <c r="M1242" s="539"/>
      <c r="N1242" s="539"/>
      <c r="O1242" s="275"/>
      <c r="P1242" s="4"/>
      <c r="Q1242" s="4"/>
      <c r="R1242" s="275"/>
      <c r="S1242" s="286"/>
    </row>
    <row r="1243" spans="2:19" s="276" customFormat="1" x14ac:dyDescent="0.35">
      <c r="B1243" s="278"/>
      <c r="C1243" s="8"/>
      <c r="D1243" s="300" t="s">
        <v>437</v>
      </c>
      <c r="E1243" s="275"/>
      <c r="F1243" s="4"/>
      <c r="G1243" s="4"/>
      <c r="H1243" s="4"/>
      <c r="I1243" s="4"/>
      <c r="J1243" s="1055"/>
      <c r="K1243" s="1056"/>
      <c r="L1243" s="1056"/>
      <c r="M1243" s="1056"/>
      <c r="N1243" s="1057"/>
      <c r="O1243" s="275"/>
      <c r="P1243" s="1055"/>
      <c r="Q1243" s="1056"/>
      <c r="R1243" s="1057"/>
      <c r="S1243" s="286"/>
    </row>
    <row r="1244" spans="2:19" s="276" customFormat="1" x14ac:dyDescent="0.35">
      <c r="B1244" s="278"/>
      <c r="C1244" s="8"/>
      <c r="D1244" s="300" t="s">
        <v>436</v>
      </c>
      <c r="E1244" s="275"/>
      <c r="F1244" s="4"/>
      <c r="G1244" s="4"/>
      <c r="H1244" s="4"/>
      <c r="I1244" s="4"/>
      <c r="J1244" s="1055"/>
      <c r="K1244" s="1056"/>
      <c r="L1244" s="1056"/>
      <c r="M1244" s="1056"/>
      <c r="N1244" s="1057"/>
      <c r="O1244" s="275"/>
      <c r="P1244" s="1055"/>
      <c r="Q1244" s="1056"/>
      <c r="R1244" s="1057"/>
      <c r="S1244" s="286"/>
    </row>
    <row r="1245" spans="2:19" s="276" customFormat="1" x14ac:dyDescent="0.35">
      <c r="B1245" s="278"/>
      <c r="C1245" s="8"/>
      <c r="D1245" s="300" t="s">
        <v>435</v>
      </c>
      <c r="E1245" s="275"/>
      <c r="F1245" s="4"/>
      <c r="G1245" s="4"/>
      <c r="H1245" s="4"/>
      <c r="I1245" s="4"/>
      <c r="J1245" s="1055"/>
      <c r="K1245" s="1056"/>
      <c r="L1245" s="1056"/>
      <c r="M1245" s="1056"/>
      <c r="N1245" s="1057"/>
      <c r="O1245" s="275"/>
      <c r="P1245" s="1055"/>
      <c r="Q1245" s="1056"/>
      <c r="R1245" s="1057"/>
      <c r="S1245" s="286"/>
    </row>
    <row r="1246" spans="2:19" s="276" customFormat="1" x14ac:dyDescent="0.35">
      <c r="B1246" s="278"/>
      <c r="C1246" s="8"/>
      <c r="D1246" s="300" t="s">
        <v>434</v>
      </c>
      <c r="E1246" s="275"/>
      <c r="F1246" s="4"/>
      <c r="G1246" s="4"/>
      <c r="H1246" s="4"/>
      <c r="I1246" s="4"/>
      <c r="J1246" s="1055"/>
      <c r="K1246" s="1056"/>
      <c r="L1246" s="1056"/>
      <c r="M1246" s="1056"/>
      <c r="N1246" s="1057"/>
      <c r="O1246" s="275"/>
      <c r="P1246" s="1055"/>
      <c r="Q1246" s="1056"/>
      <c r="R1246" s="1057"/>
      <c r="S1246" s="286"/>
    </row>
    <row r="1247" spans="2:19" s="276" customFormat="1" x14ac:dyDescent="0.35">
      <c r="B1247" s="278"/>
      <c r="C1247" s="8"/>
      <c r="D1247" s="300" t="s">
        <v>433</v>
      </c>
      <c r="E1247" s="275"/>
      <c r="F1247" s="4"/>
      <c r="G1247" s="4"/>
      <c r="H1247" s="4"/>
      <c r="I1247" s="4"/>
      <c r="J1247" s="1055"/>
      <c r="K1247" s="1056"/>
      <c r="L1247" s="1056"/>
      <c r="M1247" s="1056"/>
      <c r="N1247" s="1057"/>
      <c r="O1247" s="275"/>
      <c r="P1247" s="1055"/>
      <c r="Q1247" s="1056"/>
      <c r="R1247" s="1057"/>
      <c r="S1247" s="286"/>
    </row>
    <row r="1248" spans="2:19" s="276" customFormat="1" x14ac:dyDescent="0.35">
      <c r="B1248" s="278"/>
      <c r="C1248" s="8"/>
      <c r="D1248" s="300" t="s">
        <v>432</v>
      </c>
      <c r="E1248" s="275"/>
      <c r="F1248" s="4"/>
      <c r="G1248" s="4"/>
      <c r="H1248" s="4"/>
      <c r="I1248" s="4"/>
      <c r="J1248" s="1055"/>
      <c r="K1248" s="1056"/>
      <c r="L1248" s="1056"/>
      <c r="M1248" s="1056"/>
      <c r="N1248" s="1057"/>
      <c r="O1248" s="275"/>
      <c r="P1248" s="1055"/>
      <c r="Q1248" s="1056"/>
      <c r="R1248" s="1057"/>
      <c r="S1248" s="286"/>
    </row>
    <row r="1249" spans="2:19" s="276" customFormat="1" x14ac:dyDescent="0.35">
      <c r="B1249" s="278"/>
      <c r="C1249" s="8"/>
      <c r="D1249" s="300" t="s">
        <v>431</v>
      </c>
      <c r="E1249" s="275"/>
      <c r="F1249" s="4"/>
      <c r="G1249" s="4"/>
      <c r="H1249" s="4"/>
      <c r="I1249" s="4"/>
      <c r="J1249" s="1055"/>
      <c r="K1249" s="1056"/>
      <c r="L1249" s="1056"/>
      <c r="M1249" s="1056"/>
      <c r="N1249" s="1057"/>
      <c r="O1249" s="275"/>
      <c r="P1249" s="1055"/>
      <c r="Q1249" s="1056"/>
      <c r="R1249" s="1057"/>
      <c r="S1249" s="275"/>
    </row>
    <row r="1250" spans="2:19" s="276" customFormat="1" ht="15" customHeight="1" x14ac:dyDescent="0.35">
      <c r="B1250" s="278"/>
      <c r="C1250" s="8"/>
      <c r="D1250" s="300" t="s">
        <v>430</v>
      </c>
      <c r="E1250" s="275"/>
      <c r="F1250" s="4"/>
      <c r="G1250" s="4"/>
      <c r="H1250" s="4"/>
      <c r="I1250" s="4"/>
      <c r="J1250" s="1055"/>
      <c r="K1250" s="1056"/>
      <c r="L1250" s="1056"/>
      <c r="M1250" s="1056"/>
      <c r="N1250" s="1057"/>
      <c r="O1250" s="275"/>
      <c r="P1250" s="1055"/>
      <c r="Q1250" s="1056"/>
      <c r="R1250" s="1057"/>
      <c r="S1250" s="285"/>
    </row>
    <row r="1251" spans="2:19" s="276" customFormat="1" ht="15" customHeight="1" x14ac:dyDescent="0.35">
      <c r="B1251" s="520"/>
      <c r="C1251" s="520"/>
      <c r="D1251" s="4"/>
      <c r="E1251" s="4"/>
      <c r="F1251" s="4"/>
      <c r="G1251" s="4"/>
      <c r="H1251" s="4"/>
      <c r="I1251" s="4"/>
      <c r="J1251" s="4"/>
      <c r="K1251" s="4"/>
      <c r="L1251" s="4"/>
      <c r="M1251" s="4"/>
      <c r="N1251" s="4"/>
      <c r="O1251" s="275"/>
      <c r="P1251" s="275"/>
      <c r="Q1251" s="275"/>
      <c r="R1251" s="275"/>
      <c r="S1251" s="284"/>
    </row>
    <row r="1252" spans="2:19" s="276" customFormat="1" x14ac:dyDescent="0.35">
      <c r="B1252" s="520" t="s">
        <v>729</v>
      </c>
      <c r="C1252" s="520"/>
      <c r="D1252" s="4"/>
      <c r="E1252" s="4"/>
      <c r="F1252" s="4"/>
      <c r="G1252" s="4"/>
      <c r="H1252" s="4"/>
      <c r="I1252" s="4"/>
      <c r="J1252" s="4"/>
      <c r="K1252" s="4"/>
      <c r="L1252" s="4"/>
      <c r="M1252" s="4"/>
      <c r="N1252" s="4"/>
      <c r="O1252" s="275"/>
      <c r="P1252" s="275"/>
      <c r="Q1252" s="275"/>
      <c r="R1252" s="275"/>
      <c r="S1252" s="279"/>
    </row>
    <row r="1253" spans="2:19" s="276" customFormat="1" ht="37.5" customHeight="1" x14ac:dyDescent="0.35">
      <c r="B1253" s="1058" t="s">
        <v>991</v>
      </c>
      <c r="C1253" s="1058"/>
      <c r="D1253" s="1058"/>
      <c r="E1253" s="1058"/>
      <c r="F1253" s="1058"/>
      <c r="G1253" s="1058"/>
      <c r="H1253" s="1058"/>
      <c r="I1253" s="1058"/>
      <c r="J1253" s="1058"/>
      <c r="K1253" s="1058"/>
      <c r="L1253" s="1058"/>
      <c r="M1253" s="1058"/>
      <c r="N1253" s="1058"/>
      <c r="O1253" s="1058"/>
      <c r="P1253" s="1058"/>
      <c r="Q1253" s="1058"/>
      <c r="R1253" s="1058"/>
      <c r="S1253" s="279"/>
    </row>
    <row r="1254" spans="2:19" s="276" customFormat="1" ht="80.150000000000006" customHeight="1" x14ac:dyDescent="0.35">
      <c r="B1254" s="1059"/>
      <c r="C1254" s="1060"/>
      <c r="D1254" s="1060"/>
      <c r="E1254" s="1060"/>
      <c r="F1254" s="1060"/>
      <c r="G1254" s="1060"/>
      <c r="H1254" s="1060"/>
      <c r="I1254" s="1060"/>
      <c r="J1254" s="1060"/>
      <c r="K1254" s="1060"/>
      <c r="L1254" s="1060"/>
      <c r="M1254" s="1060"/>
      <c r="N1254" s="1060"/>
      <c r="O1254" s="1060"/>
      <c r="P1254" s="1060"/>
      <c r="Q1254" s="1060"/>
      <c r="R1254" s="1061"/>
      <c r="S1254" s="275"/>
    </row>
    <row r="1255" spans="2:19" s="276" customFormat="1" x14ac:dyDescent="0.35">
      <c r="B1255" s="540" t="s">
        <v>257</v>
      </c>
      <c r="C1255" s="540"/>
      <c r="D1255" s="541"/>
      <c r="E1255" s="542">
        <f>1500-LEN(B1254)</f>
        <v>1500</v>
      </c>
      <c r="F1255" s="541"/>
      <c r="G1255" s="541"/>
      <c r="H1255" s="541"/>
      <c r="I1255" s="541"/>
      <c r="J1255" s="541"/>
      <c r="K1255" s="541"/>
      <c r="L1255" s="543"/>
      <c r="M1255" s="541"/>
      <c r="N1255" s="544"/>
      <c r="O1255" s="544"/>
      <c r="P1255" s="544"/>
      <c r="Q1255" s="544"/>
      <c r="R1255" s="544"/>
      <c r="S1255" s="279"/>
    </row>
    <row r="1256" spans="2:19" s="276" customFormat="1" ht="15" customHeight="1" x14ac:dyDescent="0.35">
      <c r="B1256" s="535"/>
      <c r="C1256" s="535"/>
      <c r="D1256" s="284"/>
      <c r="E1256" s="545"/>
      <c r="F1256" s="284"/>
      <c r="G1256" s="284"/>
      <c r="H1256" s="284"/>
      <c r="I1256" s="284"/>
      <c r="J1256" s="284"/>
      <c r="K1256" s="284"/>
      <c r="L1256" s="532"/>
      <c r="M1256" s="284"/>
      <c r="N1256" s="279"/>
      <c r="O1256" s="279"/>
      <c r="P1256" s="279"/>
      <c r="Q1256" s="279"/>
      <c r="R1256" s="279"/>
      <c r="S1256" s="275"/>
    </row>
    <row r="1257" spans="2:19" s="276" customFormat="1" x14ac:dyDescent="0.35">
      <c r="B1257" s="546" t="s">
        <v>730</v>
      </c>
      <c r="C1257" s="535"/>
      <c r="D1257" s="284"/>
      <c r="E1257" s="545"/>
      <c r="F1257" s="284"/>
      <c r="G1257" s="284"/>
      <c r="H1257" s="284"/>
      <c r="I1257" s="284"/>
      <c r="J1257" s="284"/>
      <c r="K1257" s="284"/>
      <c r="L1257" s="532"/>
      <c r="M1257" s="284"/>
      <c r="N1257" s="279"/>
      <c r="O1257" s="279"/>
      <c r="P1257" s="279"/>
      <c r="Q1257" s="279"/>
      <c r="R1257" s="279"/>
      <c r="S1257" s="275"/>
    </row>
    <row r="1258" spans="2:19" s="276" customFormat="1" ht="24" customHeight="1" x14ac:dyDescent="0.35">
      <c r="B1258" s="1058" t="s">
        <v>731</v>
      </c>
      <c r="C1258" s="1058"/>
      <c r="D1258" s="1058"/>
      <c r="E1258" s="1058"/>
      <c r="F1258" s="1058"/>
      <c r="G1258" s="1058"/>
      <c r="H1258" s="1058"/>
      <c r="I1258" s="1058"/>
      <c r="J1258" s="1058"/>
      <c r="K1258" s="1058"/>
      <c r="L1258" s="1058"/>
      <c r="M1258" s="1058"/>
      <c r="N1258" s="1058"/>
      <c r="O1258" s="1058"/>
      <c r="P1258" s="1058"/>
      <c r="Q1258" s="1058"/>
      <c r="R1258" s="1058"/>
      <c r="S1258" s="275"/>
    </row>
    <row r="1259" spans="2:19" s="276" customFormat="1" ht="80.150000000000006" customHeight="1" x14ac:dyDescent="0.35">
      <c r="B1259" s="1059"/>
      <c r="C1259" s="1060"/>
      <c r="D1259" s="1060"/>
      <c r="E1259" s="1060"/>
      <c r="F1259" s="1060"/>
      <c r="G1259" s="1060"/>
      <c r="H1259" s="1060"/>
      <c r="I1259" s="1060"/>
      <c r="J1259" s="1060"/>
      <c r="K1259" s="1060"/>
      <c r="L1259" s="1060"/>
      <c r="M1259" s="1060"/>
      <c r="N1259" s="1060"/>
      <c r="O1259" s="1060"/>
      <c r="P1259" s="1060"/>
      <c r="Q1259" s="1060"/>
      <c r="R1259" s="1061"/>
      <c r="S1259" s="275"/>
    </row>
    <row r="1260" spans="2:19" s="276" customFormat="1" ht="16" thickBot="1" x14ac:dyDescent="0.4">
      <c r="B1260" s="547" t="s">
        <v>257</v>
      </c>
      <c r="C1260" s="547"/>
      <c r="D1260" s="548"/>
      <c r="E1260" s="549">
        <f>1500-LEN(B1259)</f>
        <v>1500</v>
      </c>
      <c r="F1260" s="548"/>
      <c r="G1260" s="548"/>
      <c r="H1260" s="548"/>
      <c r="I1260" s="548"/>
      <c r="J1260" s="548"/>
      <c r="K1260" s="548"/>
      <c r="L1260" s="550"/>
      <c r="M1260" s="548"/>
      <c r="N1260" s="551"/>
      <c r="O1260" s="551"/>
      <c r="P1260" s="551"/>
      <c r="Q1260" s="551"/>
      <c r="R1260" s="551"/>
      <c r="S1260" s="275"/>
    </row>
    <row r="1261" spans="2:19" s="276" customFormat="1" x14ac:dyDescent="0.35">
      <c r="B1261" s="535"/>
      <c r="C1261" s="535"/>
      <c r="D1261" s="284"/>
      <c r="E1261" s="545"/>
      <c r="F1261" s="284"/>
      <c r="G1261" s="284"/>
      <c r="H1261" s="284"/>
      <c r="I1261" s="284"/>
      <c r="J1261" s="284"/>
      <c r="K1261" s="284"/>
      <c r="L1261" s="532"/>
      <c r="M1261" s="284"/>
      <c r="N1261" s="279"/>
      <c r="O1261" s="279"/>
      <c r="P1261" s="279"/>
      <c r="Q1261" s="279"/>
      <c r="R1261" s="279"/>
      <c r="S1261" s="275"/>
    </row>
    <row r="1262" spans="2:19" s="276" customFormat="1" ht="18" x14ac:dyDescent="0.4">
      <c r="B1262" s="519" t="s">
        <v>463</v>
      </c>
      <c r="C1262" s="519"/>
      <c r="D1262" s="520"/>
      <c r="E1262" s="520"/>
      <c r="F1262" s="520"/>
      <c r="G1262" s="520"/>
      <c r="H1262" s="520"/>
      <c r="I1262" s="520"/>
      <c r="J1262" s="520"/>
      <c r="K1262" s="520"/>
      <c r="L1262" s="521"/>
      <c r="M1262" s="520"/>
      <c r="N1262" s="166"/>
      <c r="O1262" s="275"/>
      <c r="P1262" s="166"/>
      <c r="Q1262" s="275"/>
      <c r="R1262" s="275"/>
      <c r="S1262" s="275"/>
    </row>
    <row r="1263" spans="2:19" s="276" customFormat="1" ht="16" thickBot="1" x14ac:dyDescent="0.4">
      <c r="B1263" s="522" t="s">
        <v>462</v>
      </c>
      <c r="C1263" s="522"/>
      <c r="D1263" s="523"/>
      <c r="E1263" s="523"/>
      <c r="F1263" s="523"/>
      <c r="G1263" s="523"/>
      <c r="H1263" s="523"/>
      <c r="I1263" s="523"/>
      <c r="J1263" s="523"/>
      <c r="K1263" s="523"/>
      <c r="L1263" s="524"/>
      <c r="M1263" s="523"/>
      <c r="N1263" s="525"/>
      <c r="O1263" s="275"/>
      <c r="P1263" s="525"/>
      <c r="Q1263" s="525"/>
      <c r="R1263" s="525"/>
      <c r="S1263" s="279"/>
    </row>
    <row r="1264" spans="2:19" s="276" customFormat="1" x14ac:dyDescent="0.35">
      <c r="B1264" s="526"/>
      <c r="C1264" s="526"/>
      <c r="D1264" s="526"/>
      <c r="E1264" s="527"/>
      <c r="F1264" s="726" t="s">
        <v>886</v>
      </c>
      <c r="G1264" s="282"/>
      <c r="H1264" s="528"/>
      <c r="I1264" s="528"/>
      <c r="J1264" s="526"/>
      <c r="K1264" s="526"/>
      <c r="L1264" s="529" t="s">
        <v>238</v>
      </c>
      <c r="M1264" s="526"/>
      <c r="N1264" s="1062" t="s">
        <v>255</v>
      </c>
      <c r="O1264" s="1062"/>
      <c r="P1264" s="1062"/>
      <c r="Q1264" s="530"/>
      <c r="R1264" s="530"/>
      <c r="S1264" s="275"/>
    </row>
    <row r="1265" spans="2:19" s="276" customFormat="1" x14ac:dyDescent="0.35">
      <c r="B1265" s="531" t="s">
        <v>468</v>
      </c>
      <c r="C1265" s="532"/>
      <c r="D1265" s="533">
        <f>D1199+1</f>
        <v>20</v>
      </c>
      <c r="E1265" s="1074"/>
      <c r="F1265" s="1075"/>
      <c r="G1265" s="1076"/>
      <c r="H1265" s="4"/>
      <c r="I1265" s="4"/>
      <c r="J1265" s="8" t="s">
        <v>232</v>
      </c>
      <c r="K1265" s="8"/>
      <c r="L1265" s="283"/>
      <c r="M1265" s="4"/>
      <c r="N1265" s="1070"/>
      <c r="O1265" s="1071"/>
      <c r="P1265" s="1071"/>
      <c r="Q1265" s="1071"/>
      <c r="R1265" s="1072"/>
      <c r="S1265" s="275"/>
    </row>
    <row r="1266" spans="2:19" s="276" customFormat="1" x14ac:dyDescent="0.35">
      <c r="B1266" s="8" t="s">
        <v>231</v>
      </c>
      <c r="C1266" s="8"/>
      <c r="D1266" s="1077"/>
      <c r="E1266" s="1077"/>
      <c r="F1266" s="1077"/>
      <c r="G1266" s="1077"/>
      <c r="H1266" s="4"/>
      <c r="I1266" s="4"/>
      <c r="J1266" s="8" t="s">
        <v>241</v>
      </c>
      <c r="K1266" s="8"/>
      <c r="L1266" s="283"/>
      <c r="M1266" s="4"/>
      <c r="N1266" s="1070"/>
      <c r="O1266" s="1071"/>
      <c r="P1266" s="1071"/>
      <c r="Q1266" s="1071"/>
      <c r="R1266" s="1072"/>
      <c r="S1266" s="275"/>
    </row>
    <row r="1267" spans="2:19" s="276" customFormat="1" x14ac:dyDescent="0.35">
      <c r="B1267" s="8" t="s">
        <v>227</v>
      </c>
      <c r="C1267" s="8"/>
      <c r="D1267" s="1069"/>
      <c r="E1267" s="1069"/>
      <c r="F1267" s="1069"/>
      <c r="G1267" s="1069"/>
      <c r="H1267" s="4"/>
      <c r="I1267" s="4"/>
      <c r="J1267" s="8" t="s">
        <v>239</v>
      </c>
      <c r="K1267" s="8"/>
      <c r="L1267" s="283"/>
      <c r="M1267" s="4"/>
      <c r="N1267" s="1070"/>
      <c r="O1267" s="1071"/>
      <c r="P1267" s="1071"/>
      <c r="Q1267" s="1071"/>
      <c r="R1267" s="1072"/>
      <c r="S1267" s="275"/>
    </row>
    <row r="1268" spans="2:19" s="276" customFormat="1" x14ac:dyDescent="0.35">
      <c r="B1268" s="8" t="s">
        <v>461</v>
      </c>
      <c r="C1268" s="8"/>
      <c r="D1268" s="1069"/>
      <c r="E1268" s="1069"/>
      <c r="F1268" s="1069"/>
      <c r="G1268" s="1069"/>
      <c r="H1268" s="4"/>
      <c r="I1268" s="4"/>
      <c r="J1268" s="8" t="s">
        <v>244</v>
      </c>
      <c r="K1268" s="8"/>
      <c r="L1268" s="283"/>
      <c r="M1268" s="4"/>
      <c r="N1268" s="1070"/>
      <c r="O1268" s="1071"/>
      <c r="P1268" s="1071"/>
      <c r="Q1268" s="1071"/>
      <c r="R1268" s="1072"/>
      <c r="S1268" s="275"/>
    </row>
    <row r="1269" spans="2:19" s="276" customFormat="1" x14ac:dyDescent="0.35">
      <c r="B1269" s="8" t="s">
        <v>254</v>
      </c>
      <c r="C1269" s="8"/>
      <c r="D1269" s="1073"/>
      <c r="E1269" s="1073"/>
      <c r="F1269" s="1073"/>
      <c r="G1269" s="1073"/>
      <c r="H1269" s="4"/>
      <c r="I1269" s="4"/>
      <c r="J1269" s="8" t="s">
        <v>240</v>
      </c>
      <c r="K1269" s="8"/>
      <c r="L1269" s="283"/>
      <c r="M1269" s="4"/>
      <c r="N1269" s="1070"/>
      <c r="O1269" s="1071"/>
      <c r="P1269" s="1071"/>
      <c r="Q1269" s="1071"/>
      <c r="R1269" s="1072"/>
      <c r="S1269" s="275"/>
    </row>
    <row r="1270" spans="2:19" s="276" customFormat="1" x14ac:dyDescent="0.35">
      <c r="B1270" s="8" t="s">
        <v>48</v>
      </c>
      <c r="C1270" s="8"/>
      <c r="D1270" s="1069"/>
      <c r="E1270" s="1069"/>
      <c r="F1270" s="1069"/>
      <c r="G1270" s="1069"/>
      <c r="H1270" s="4"/>
      <c r="I1270" s="4"/>
      <c r="J1270" s="4"/>
      <c r="K1270" s="4"/>
      <c r="L1270" s="8"/>
      <c r="M1270" s="4"/>
      <c r="N1270" s="299"/>
      <c r="O1270" s="275"/>
      <c r="P1270" s="299"/>
      <c r="Q1270" s="275"/>
      <c r="R1270" s="275"/>
      <c r="S1270" s="275"/>
    </row>
    <row r="1271" spans="2:19" s="276" customFormat="1" x14ac:dyDescent="0.35">
      <c r="B1271" s="8" t="s">
        <v>283</v>
      </c>
      <c r="C1271" s="4"/>
      <c r="D1271" s="1069"/>
      <c r="E1271" s="1069"/>
      <c r="F1271" s="1069"/>
      <c r="G1271" s="1069"/>
      <c r="H1271" s="4"/>
      <c r="I1271" s="4"/>
      <c r="J1271" s="275"/>
      <c r="K1271" s="275"/>
      <c r="L1271" s="275"/>
      <c r="M1271" s="275"/>
      <c r="N1271" s="275"/>
      <c r="O1271" s="275"/>
      <c r="P1271" s="275"/>
      <c r="Q1271" s="275"/>
      <c r="R1271" s="275"/>
      <c r="S1271" s="275"/>
    </row>
    <row r="1272" spans="2:19" s="276" customFormat="1" x14ac:dyDescent="0.35">
      <c r="B1272" s="8" t="s">
        <v>236</v>
      </c>
      <c r="C1272" s="8"/>
      <c r="D1272" s="280"/>
      <c r="E1272" s="534" t="s">
        <v>234</v>
      </c>
      <c r="F1272" s="4"/>
      <c r="G1272" s="4"/>
      <c r="H1272" s="4"/>
      <c r="I1272" s="4"/>
      <c r="J1272" s="8" t="s">
        <v>243</v>
      </c>
      <c r="K1272" s="4"/>
      <c r="L1272" s="282"/>
      <c r="M1272" s="4"/>
      <c r="N1272"/>
      <c r="O1272"/>
      <c r="P1272"/>
      <c r="Q1272"/>
      <c r="R1272" s="275"/>
      <c r="S1272" s="275"/>
    </row>
    <row r="1273" spans="2:19" s="276" customFormat="1" x14ac:dyDescent="0.35">
      <c r="B1273" s="8" t="s">
        <v>237</v>
      </c>
      <c r="C1273" s="8"/>
      <c r="D1273" s="280"/>
      <c r="E1273" s="534" t="s">
        <v>235</v>
      </c>
      <c r="F1273" s="4"/>
      <c r="G1273" s="4"/>
      <c r="H1273" s="4"/>
      <c r="I1273" s="4"/>
      <c r="J1273" s="8" t="s">
        <v>233</v>
      </c>
      <c r="K1273" s="4"/>
      <c r="L1273" s="281"/>
      <c r="M1273" s="4"/>
      <c r="N1273" s="299"/>
      <c r="O1273" s="275"/>
      <c r="P1273" s="299"/>
      <c r="Q1273" s="275"/>
      <c r="R1273" s="275"/>
      <c r="S1273" s="275"/>
    </row>
    <row r="1274" spans="2:19" s="276" customFormat="1" x14ac:dyDescent="0.35">
      <c r="B1274" s="275"/>
      <c r="C1274" s="275"/>
      <c r="D1274" s="275"/>
      <c r="E1274" s="275"/>
      <c r="F1274" s="275"/>
      <c r="G1274" s="275"/>
      <c r="H1274" s="275"/>
      <c r="I1274" s="275"/>
      <c r="J1274" s="8" t="s">
        <v>183</v>
      </c>
      <c r="K1274" s="4"/>
      <c r="L1274" s="1066"/>
      <c r="M1274" s="1067"/>
      <c r="N1274" s="1067"/>
      <c r="O1274" s="1067"/>
      <c r="P1274" s="1068"/>
      <c r="Q1274" s="275"/>
      <c r="R1274" s="275"/>
      <c r="S1274" s="275"/>
    </row>
    <row r="1275" spans="2:19" s="276" customFormat="1" x14ac:dyDescent="0.35">
      <c r="B1275" s="520" t="s">
        <v>460</v>
      </c>
      <c r="C1275" s="520"/>
      <c r="G1275" s="4"/>
      <c r="H1275" s="4"/>
      <c r="I1275" s="4"/>
      <c r="J1275" s="4"/>
      <c r="K1275" s="4"/>
      <c r="L1275" s="4"/>
      <c r="M1275" s="4"/>
      <c r="N1275" s="4"/>
      <c r="O1275" s="275"/>
      <c r="P1275" s="275"/>
      <c r="Q1275" s="275"/>
      <c r="R1275" s="275"/>
      <c r="S1275" s="275"/>
    </row>
    <row r="1276" spans="2:19" s="276" customFormat="1" x14ac:dyDescent="0.35">
      <c r="B1276" s="535" t="s">
        <v>990</v>
      </c>
      <c r="C1276" s="535"/>
      <c r="D1276" s="4"/>
      <c r="E1276" s="4"/>
      <c r="F1276" s="4"/>
      <c r="G1276" s="4"/>
      <c r="H1276" s="4"/>
      <c r="I1276" s="4"/>
      <c r="J1276" s="275"/>
      <c r="K1276" s="4"/>
      <c r="L1276" s="4"/>
      <c r="M1276" s="4"/>
      <c r="N1276" s="4"/>
      <c r="O1276" s="275"/>
      <c r="P1276" s="275"/>
      <c r="Q1276" s="275"/>
      <c r="R1276" s="275"/>
      <c r="S1276" s="275"/>
    </row>
    <row r="1277" spans="2:19" s="276" customFormat="1" x14ac:dyDescent="0.35">
      <c r="B1277" s="535"/>
      <c r="C1277" s="535"/>
      <c r="D1277" s="4"/>
      <c r="E1277" s="4"/>
      <c r="F1277" s="4"/>
      <c r="G1277" s="4"/>
      <c r="H1277" s="4"/>
      <c r="I1277" s="4"/>
      <c r="J1277" s="275"/>
      <c r="K1277" s="4"/>
      <c r="L1277" s="4"/>
      <c r="M1277" s="4"/>
      <c r="N1277" s="4"/>
      <c r="O1277" s="275"/>
      <c r="P1277" s="275"/>
      <c r="Q1277" s="275"/>
      <c r="R1277" s="275"/>
      <c r="S1277" s="275"/>
    </row>
    <row r="1278" spans="2:19" s="276" customFormat="1" x14ac:dyDescent="0.35">
      <c r="B1278" s="285" t="s">
        <v>464</v>
      </c>
      <c r="C1278" s="285"/>
      <c r="D1278" s="4"/>
      <c r="E1278" s="4"/>
      <c r="F1278" s="4"/>
      <c r="G1278" s="536" t="s">
        <v>439</v>
      </c>
      <c r="H1278" s="4"/>
      <c r="I1278" s="4"/>
      <c r="J1278" s="4"/>
      <c r="K1278" s="4"/>
      <c r="L1278" s="275"/>
      <c r="M1278" s="275"/>
      <c r="N1278" s="537" t="s">
        <v>438</v>
      </c>
      <c r="O1278" s="275"/>
      <c r="P1278" s="275"/>
      <c r="Q1278" s="275"/>
      <c r="R1278" s="275"/>
      <c r="S1278" s="286"/>
    </row>
    <row r="1279" spans="2:19" s="276" customFormat="1" x14ac:dyDescent="0.35">
      <c r="B1279" s="292"/>
      <c r="C1279" s="538"/>
      <c r="D1279" s="300" t="s">
        <v>459</v>
      </c>
      <c r="E1279" s="275"/>
      <c r="F1279" s="4"/>
      <c r="G1279" s="1055"/>
      <c r="H1279" s="1056"/>
      <c r="I1279" s="1056"/>
      <c r="J1279" s="1056"/>
      <c r="K1279" s="1056"/>
      <c r="L1279" s="1057"/>
      <c r="M1279" s="275"/>
      <c r="N1279" s="1055"/>
      <c r="O1279" s="1056"/>
      <c r="P1279" s="1056"/>
      <c r="Q1279" s="1056"/>
      <c r="R1279" s="1057"/>
      <c r="S1279" s="286"/>
    </row>
    <row r="1280" spans="2:19" s="276" customFormat="1" x14ac:dyDescent="0.35">
      <c r="B1280" s="292"/>
      <c r="C1280" s="538"/>
      <c r="D1280" s="300" t="s">
        <v>458</v>
      </c>
      <c r="E1280" s="275"/>
      <c r="F1280" s="4"/>
      <c r="G1280" s="1055"/>
      <c r="H1280" s="1056"/>
      <c r="I1280" s="1056"/>
      <c r="J1280" s="1056"/>
      <c r="K1280" s="1056"/>
      <c r="L1280" s="1057"/>
      <c r="M1280" s="275"/>
      <c r="N1280" s="1055"/>
      <c r="O1280" s="1056"/>
      <c r="P1280" s="1056"/>
      <c r="Q1280" s="1056"/>
      <c r="R1280" s="1057"/>
      <c r="S1280" s="286"/>
    </row>
    <row r="1281" spans="2:19" s="276" customFormat="1" x14ac:dyDescent="0.35">
      <c r="B1281" s="292"/>
      <c r="C1281" s="538"/>
      <c r="D1281" s="300" t="s">
        <v>457</v>
      </c>
      <c r="E1281" s="275"/>
      <c r="F1281" s="4"/>
      <c r="G1281" s="1055"/>
      <c r="H1281" s="1056"/>
      <c r="I1281" s="1056"/>
      <c r="J1281" s="1056"/>
      <c r="K1281" s="1056"/>
      <c r="L1281" s="1057"/>
      <c r="M1281" s="275"/>
      <c r="N1281" s="1055"/>
      <c r="O1281" s="1056"/>
      <c r="P1281" s="1056"/>
      <c r="Q1281" s="1056"/>
      <c r="R1281" s="1057"/>
      <c r="S1281" s="286"/>
    </row>
    <row r="1282" spans="2:19" s="276" customFormat="1" x14ac:dyDescent="0.35">
      <c r="B1282" s="292"/>
      <c r="C1282" s="538"/>
      <c r="D1282" s="300" t="s">
        <v>456</v>
      </c>
      <c r="E1282" s="275"/>
      <c r="F1282" s="4"/>
      <c r="G1282" s="1055"/>
      <c r="H1282" s="1056"/>
      <c r="I1282" s="1056"/>
      <c r="J1282" s="1056"/>
      <c r="K1282" s="1056"/>
      <c r="L1282" s="1057"/>
      <c r="M1282" s="275"/>
      <c r="N1282" s="1055"/>
      <c r="O1282" s="1056"/>
      <c r="P1282" s="1056"/>
      <c r="Q1282" s="1056"/>
      <c r="R1282" s="1057"/>
      <c r="S1282" s="286"/>
    </row>
    <row r="1283" spans="2:19" s="276" customFormat="1" x14ac:dyDescent="0.35">
      <c r="B1283" s="292"/>
      <c r="C1283" s="538"/>
      <c r="D1283" s="300" t="s">
        <v>455</v>
      </c>
      <c r="E1283" s="275"/>
      <c r="F1283" s="4"/>
      <c r="G1283" s="1055"/>
      <c r="H1283" s="1056"/>
      <c r="I1283" s="1056"/>
      <c r="J1283" s="1056"/>
      <c r="K1283" s="1056"/>
      <c r="L1283" s="1057"/>
      <c r="M1283" s="275"/>
      <c r="N1283" s="1055"/>
      <c r="O1283" s="1056"/>
      <c r="P1283" s="1056"/>
      <c r="Q1283" s="1056"/>
      <c r="R1283" s="1057"/>
      <c r="S1283" s="286"/>
    </row>
    <row r="1284" spans="2:19" s="276" customFormat="1" x14ac:dyDescent="0.35">
      <c r="B1284" s="292"/>
      <c r="C1284" s="538"/>
      <c r="D1284" s="300" t="s">
        <v>454</v>
      </c>
      <c r="E1284" s="275"/>
      <c r="F1284" s="4"/>
      <c r="G1284" s="1055"/>
      <c r="H1284" s="1056"/>
      <c r="I1284" s="1056"/>
      <c r="J1284" s="1056"/>
      <c r="K1284" s="1056"/>
      <c r="L1284" s="1057"/>
      <c r="M1284" s="275"/>
      <c r="N1284" s="1055"/>
      <c r="O1284" s="1056"/>
      <c r="P1284" s="1056"/>
      <c r="Q1284" s="1056"/>
      <c r="R1284" s="1057"/>
      <c r="S1284" s="286"/>
    </row>
    <row r="1285" spans="2:19" s="276" customFormat="1" x14ac:dyDescent="0.35">
      <c r="B1285" s="292"/>
      <c r="C1285" s="538"/>
      <c r="D1285" s="300" t="s">
        <v>453</v>
      </c>
      <c r="E1285" s="275"/>
      <c r="F1285" s="4"/>
      <c r="G1285" s="1055"/>
      <c r="H1285" s="1056"/>
      <c r="I1285" s="1056"/>
      <c r="J1285" s="1056"/>
      <c r="K1285" s="1056"/>
      <c r="L1285" s="1057"/>
      <c r="M1285" s="275"/>
      <c r="N1285" s="1055"/>
      <c r="O1285" s="1056"/>
      <c r="P1285" s="1056"/>
      <c r="Q1285" s="1056"/>
      <c r="R1285" s="1057"/>
      <c r="S1285" s="286"/>
    </row>
    <row r="1286" spans="2:19" s="276" customFormat="1" x14ac:dyDescent="0.35">
      <c r="B1286" s="292"/>
      <c r="C1286" s="538"/>
      <c r="D1286" s="300" t="s">
        <v>452</v>
      </c>
      <c r="E1286" s="275"/>
      <c r="F1286" s="4"/>
      <c r="G1286" s="1055"/>
      <c r="H1286" s="1056"/>
      <c r="I1286" s="1056"/>
      <c r="J1286" s="1056"/>
      <c r="K1286" s="1056"/>
      <c r="L1286" s="1057"/>
      <c r="M1286" s="275"/>
      <c r="N1286" s="1055"/>
      <c r="O1286" s="1056"/>
      <c r="P1286" s="1056"/>
      <c r="Q1286" s="1056"/>
      <c r="R1286" s="1057"/>
      <c r="S1286" s="286"/>
    </row>
    <row r="1287" spans="2:19" s="276" customFormat="1" x14ac:dyDescent="0.35">
      <c r="B1287" s="292"/>
      <c r="C1287" s="538"/>
      <c r="D1287" s="300" t="s">
        <v>451</v>
      </c>
      <c r="E1287" s="275"/>
      <c r="F1287" s="4"/>
      <c r="G1287" s="1055"/>
      <c r="H1287" s="1056"/>
      <c r="I1287" s="1056"/>
      <c r="J1287" s="1056"/>
      <c r="K1287" s="1056"/>
      <c r="L1287" s="1057"/>
      <c r="M1287" s="275"/>
      <c r="N1287" s="1055"/>
      <c r="O1287" s="1056"/>
      <c r="P1287" s="1056"/>
      <c r="Q1287" s="1056"/>
      <c r="R1287" s="1057"/>
      <c r="S1287" s="286"/>
    </row>
    <row r="1288" spans="2:19" s="276" customFormat="1" x14ac:dyDescent="0.35">
      <c r="B1288" s="292"/>
      <c r="C1288" s="538"/>
      <c r="D1288" s="300" t="s">
        <v>450</v>
      </c>
      <c r="E1288" s="275"/>
      <c r="F1288" s="4"/>
      <c r="G1288" s="1055"/>
      <c r="H1288" s="1056"/>
      <c r="I1288" s="1056"/>
      <c r="J1288" s="1056"/>
      <c r="K1288" s="1056"/>
      <c r="L1288" s="1057"/>
      <c r="M1288" s="275"/>
      <c r="N1288" s="1055"/>
      <c r="O1288" s="1056"/>
      <c r="P1288" s="1056"/>
      <c r="Q1288" s="1056"/>
      <c r="R1288" s="1057"/>
      <c r="S1288" s="286"/>
    </row>
    <row r="1289" spans="2:19" s="276" customFormat="1" x14ac:dyDescent="0.35">
      <c r="B1289" s="292"/>
      <c r="C1289" s="538"/>
      <c r="D1289" s="300" t="s">
        <v>449</v>
      </c>
      <c r="E1289" s="275"/>
      <c r="F1289" s="4"/>
      <c r="G1289" s="1055"/>
      <c r="H1289" s="1056"/>
      <c r="I1289" s="1056"/>
      <c r="J1289" s="1056"/>
      <c r="K1289" s="1056"/>
      <c r="L1289" s="1057"/>
      <c r="M1289" s="275"/>
      <c r="N1289" s="1055"/>
      <c r="O1289" s="1056"/>
      <c r="P1289" s="1056"/>
      <c r="Q1289" s="1056"/>
      <c r="R1289" s="1057"/>
      <c r="S1289" s="286"/>
    </row>
    <row r="1290" spans="2:19" s="276" customFormat="1" x14ac:dyDescent="0.35">
      <c r="B1290" s="292"/>
      <c r="C1290" s="538"/>
      <c r="D1290" s="300" t="s">
        <v>448</v>
      </c>
      <c r="E1290" s="275"/>
      <c r="F1290" s="4"/>
      <c r="G1290" s="1055"/>
      <c r="H1290" s="1056"/>
      <c r="I1290" s="1056"/>
      <c r="J1290" s="1056"/>
      <c r="K1290" s="1056"/>
      <c r="L1290" s="1057"/>
      <c r="M1290" s="275"/>
      <c r="N1290" s="1055"/>
      <c r="O1290" s="1056"/>
      <c r="P1290" s="1056"/>
      <c r="Q1290" s="1056"/>
      <c r="R1290" s="1057"/>
      <c r="S1290" s="286"/>
    </row>
    <row r="1291" spans="2:19" s="276" customFormat="1" x14ac:dyDescent="0.35">
      <c r="B1291" s="292"/>
      <c r="C1291" s="538"/>
      <c r="D1291" s="300" t="s">
        <v>447</v>
      </c>
      <c r="E1291" s="275"/>
      <c r="F1291" s="4"/>
      <c r="G1291" s="1055"/>
      <c r="H1291" s="1056"/>
      <c r="I1291" s="1056"/>
      <c r="J1291" s="1056"/>
      <c r="K1291" s="1056"/>
      <c r="L1291" s="1057"/>
      <c r="M1291" s="275"/>
      <c r="N1291" s="1055"/>
      <c r="O1291" s="1056"/>
      <c r="P1291" s="1056"/>
      <c r="Q1291" s="1056"/>
      <c r="R1291" s="1057"/>
      <c r="S1291" s="286"/>
    </row>
    <row r="1292" spans="2:19" s="276" customFormat="1" ht="15" customHeight="1" x14ac:dyDescent="0.35">
      <c r="B1292" s="292"/>
      <c r="C1292" s="538"/>
      <c r="D1292" s="300" t="s">
        <v>446</v>
      </c>
      <c r="E1292" s="275"/>
      <c r="F1292" s="4"/>
      <c r="G1292" s="1055"/>
      <c r="H1292" s="1056"/>
      <c r="I1292" s="1056"/>
      <c r="J1292" s="1056"/>
      <c r="K1292" s="1056"/>
      <c r="L1292" s="1057"/>
      <c r="M1292" s="275"/>
      <c r="N1292" s="1055"/>
      <c r="O1292" s="1056"/>
      <c r="P1292" s="1056"/>
      <c r="Q1292" s="1056"/>
      <c r="R1292" s="1057"/>
      <c r="S1292" s="275"/>
    </row>
    <row r="1293" spans="2:19" s="276" customFormat="1" ht="15" customHeight="1" x14ac:dyDescent="0.35">
      <c r="B1293" s="4"/>
      <c r="C1293" s="4"/>
      <c r="D1293" s="4"/>
      <c r="E1293" s="4"/>
      <c r="F1293" s="4"/>
      <c r="G1293" s="4"/>
      <c r="H1293" s="4"/>
      <c r="I1293" s="4"/>
      <c r="J1293" s="4"/>
      <c r="K1293" s="4"/>
      <c r="L1293" s="4"/>
      <c r="M1293" s="4"/>
      <c r="N1293" s="4"/>
      <c r="O1293" s="275"/>
      <c r="P1293" s="275"/>
      <c r="Q1293" s="275"/>
      <c r="R1293" s="275"/>
      <c r="S1293" s="284"/>
    </row>
    <row r="1294" spans="2:19" s="276" customFormat="1" ht="15" customHeight="1" x14ac:dyDescent="0.35">
      <c r="B1294" s="1063" t="s">
        <v>726</v>
      </c>
      <c r="C1294" s="1063"/>
      <c r="D1294" s="1063"/>
      <c r="E1294" s="1063"/>
      <c r="F1294" s="1063"/>
      <c r="G1294" s="1063"/>
      <c r="H1294" s="1063"/>
      <c r="I1294" s="1063"/>
      <c r="J1294" s="1063"/>
      <c r="K1294" s="1063"/>
      <c r="L1294" s="1063"/>
      <c r="M1294" s="1063"/>
      <c r="N1294" s="1063"/>
      <c r="O1294" s="1063"/>
      <c r="P1294" s="1063"/>
      <c r="Q1294" s="1063"/>
      <c r="R1294" s="1063"/>
      <c r="S1294" s="284"/>
    </row>
    <row r="1295" spans="2:19" s="276" customFormat="1" ht="80.150000000000006" customHeight="1" x14ac:dyDescent="0.35">
      <c r="B1295" s="1059"/>
      <c r="C1295" s="1060"/>
      <c r="D1295" s="1060"/>
      <c r="E1295" s="1060"/>
      <c r="F1295" s="1060"/>
      <c r="G1295" s="1060"/>
      <c r="H1295" s="1060"/>
      <c r="I1295" s="1060"/>
      <c r="J1295" s="1060"/>
      <c r="K1295" s="1060"/>
      <c r="L1295" s="1060"/>
      <c r="M1295" s="1060"/>
      <c r="N1295" s="1060"/>
      <c r="O1295" s="1060"/>
      <c r="P1295" s="1060"/>
      <c r="Q1295" s="1060"/>
      <c r="R1295" s="1061"/>
      <c r="S1295" s="275"/>
    </row>
    <row r="1296" spans="2:19" s="276" customFormat="1" x14ac:dyDescent="0.35">
      <c r="B1296" s="536" t="s">
        <v>257</v>
      </c>
      <c r="C1296" s="536"/>
      <c r="D1296" s="536"/>
      <c r="E1296" s="302">
        <f>1500-LEN(B1295)</f>
        <v>1500</v>
      </c>
      <c r="F1296" s="4"/>
      <c r="G1296" s="4"/>
      <c r="H1296" s="4"/>
      <c r="I1296" s="4"/>
      <c r="J1296" s="4"/>
      <c r="K1296" s="4"/>
      <c r="L1296" s="4"/>
      <c r="M1296" s="4"/>
      <c r="N1296" s="4"/>
      <c r="O1296" s="275"/>
      <c r="P1296" s="275"/>
      <c r="Q1296" s="275"/>
      <c r="R1296" s="275"/>
      <c r="S1296" s="275"/>
    </row>
    <row r="1297" spans="2:19" s="276" customFormat="1" x14ac:dyDescent="0.35">
      <c r="B1297" s="536"/>
      <c r="C1297" s="536"/>
      <c r="D1297" s="536"/>
      <c r="E1297" s="536"/>
      <c r="F1297" s="4"/>
      <c r="G1297" s="4"/>
      <c r="H1297" s="4"/>
      <c r="I1297" s="4"/>
      <c r="J1297" s="4"/>
      <c r="K1297" s="4"/>
      <c r="L1297" s="4"/>
      <c r="M1297" s="4"/>
      <c r="N1297" s="4"/>
      <c r="O1297" s="275"/>
      <c r="P1297" s="275"/>
      <c r="Q1297" s="275"/>
      <c r="R1297" s="275"/>
      <c r="S1297" s="275"/>
    </row>
    <row r="1298" spans="2:19" s="276" customFormat="1" x14ac:dyDescent="0.35">
      <c r="B1298" s="520" t="s">
        <v>445</v>
      </c>
      <c r="C1298" s="520"/>
      <c r="D1298" s="4"/>
      <c r="E1298" s="4"/>
      <c r="F1298" s="4"/>
      <c r="G1298" s="4"/>
      <c r="H1298" s="4"/>
      <c r="I1298" s="4"/>
      <c r="J1298" s="4"/>
      <c r="K1298" s="4"/>
      <c r="L1298" s="4"/>
      <c r="M1298" s="4"/>
      <c r="N1298" s="4"/>
      <c r="O1298" s="275"/>
      <c r="P1298" s="275"/>
      <c r="Q1298" s="275"/>
      <c r="R1298" s="275"/>
      <c r="S1298" s="275"/>
    </row>
    <row r="1299" spans="2:19" s="276" customFormat="1" x14ac:dyDescent="0.35">
      <c r="B1299" s="536" t="s">
        <v>444</v>
      </c>
      <c r="C1299" s="536"/>
      <c r="D1299" s="275"/>
      <c r="E1299" s="4"/>
      <c r="F1299" s="4"/>
      <c r="G1299" s="4"/>
      <c r="H1299" s="4"/>
      <c r="I1299" s="4"/>
      <c r="J1299" s="4"/>
      <c r="K1299" s="4"/>
      <c r="L1299" s="4"/>
      <c r="M1299" s="4"/>
      <c r="N1299" s="4"/>
      <c r="O1299" s="275"/>
      <c r="P1299" s="275"/>
      <c r="Q1299" s="275"/>
      <c r="R1299" s="275"/>
      <c r="S1299" s="275"/>
    </row>
    <row r="1300" spans="2:19" s="276" customFormat="1" x14ac:dyDescent="0.35">
      <c r="B1300" s="275"/>
      <c r="C1300" s="275"/>
      <c r="D1300" s="275"/>
      <c r="E1300" s="4"/>
      <c r="F1300" s="4"/>
      <c r="G1300" s="4"/>
      <c r="H1300" s="4"/>
      <c r="I1300" s="4"/>
      <c r="J1300" s="4"/>
      <c r="K1300" s="4"/>
      <c r="L1300" s="4"/>
      <c r="M1300" s="4"/>
      <c r="N1300" s="4"/>
      <c r="O1300" s="275"/>
      <c r="P1300" s="275"/>
      <c r="Q1300" s="275"/>
      <c r="R1300" s="275"/>
      <c r="S1300" s="275"/>
    </row>
    <row r="1301" spans="2:19" s="276" customFormat="1" x14ac:dyDescent="0.35">
      <c r="B1301" s="304"/>
      <c r="C1301" s="8"/>
      <c r="D1301" s="300" t="s">
        <v>732</v>
      </c>
      <c r="E1301" s="275"/>
      <c r="F1301" s="4"/>
      <c r="G1301" s="4"/>
      <c r="H1301" s="4"/>
      <c r="I1301" s="4"/>
      <c r="J1301" s="1064"/>
      <c r="K1301" s="1064"/>
      <c r="L1301" s="1064"/>
      <c r="M1301" s="1064"/>
      <c r="N1301" s="1064"/>
      <c r="O1301" s="1064"/>
      <c r="P1301" s="1064"/>
      <c r="Q1301" s="1064"/>
      <c r="R1301" s="1064"/>
      <c r="S1301" s="275"/>
    </row>
    <row r="1302" spans="2:19" s="276" customFormat="1" x14ac:dyDescent="0.35">
      <c r="B1302" s="505"/>
      <c r="C1302" s="8"/>
      <c r="D1302" s="300" t="s">
        <v>725</v>
      </c>
      <c r="E1302" s="275"/>
      <c r="F1302" s="4"/>
      <c r="G1302" s="4"/>
      <c r="H1302" s="4"/>
      <c r="I1302" s="4"/>
      <c r="J1302" s="1065"/>
      <c r="K1302" s="1065"/>
      <c r="L1302" s="1065"/>
      <c r="M1302" s="1065"/>
      <c r="N1302" s="1065"/>
      <c r="O1302" s="1065"/>
      <c r="P1302" s="1065"/>
      <c r="Q1302" s="1065"/>
      <c r="R1302" s="1065"/>
      <c r="S1302" s="275"/>
    </row>
    <row r="1303" spans="2:19" s="276" customFormat="1" x14ac:dyDescent="0.35">
      <c r="B1303" s="304"/>
      <c r="C1303" s="8"/>
      <c r="D1303" s="300" t="s">
        <v>443</v>
      </c>
      <c r="E1303" s="275"/>
      <c r="F1303" s="4"/>
      <c r="G1303" s="4"/>
      <c r="H1303" s="4"/>
      <c r="I1303" s="4"/>
      <c r="J1303" s="1065"/>
      <c r="K1303" s="1065"/>
      <c r="L1303" s="1065"/>
      <c r="M1303" s="1065"/>
      <c r="N1303" s="1065"/>
      <c r="O1303" s="1065"/>
      <c r="P1303" s="1065"/>
      <c r="Q1303" s="1065"/>
      <c r="R1303" s="1065"/>
      <c r="S1303" s="275"/>
    </row>
    <row r="1304" spans="2:19" s="276" customFormat="1" x14ac:dyDescent="0.35">
      <c r="B1304" s="304"/>
      <c r="C1304" s="8"/>
      <c r="D1304" s="300" t="s">
        <v>442</v>
      </c>
      <c r="E1304" s="275"/>
      <c r="F1304" s="4"/>
      <c r="G1304" s="4"/>
      <c r="H1304" s="4"/>
      <c r="I1304" s="4"/>
      <c r="J1304" s="1065"/>
      <c r="K1304" s="1065"/>
      <c r="L1304" s="1065"/>
      <c r="M1304" s="1065"/>
      <c r="N1304" s="1065"/>
      <c r="O1304" s="1065"/>
      <c r="P1304" s="1065"/>
      <c r="Q1304" s="1065"/>
      <c r="R1304" s="1065"/>
      <c r="S1304" s="275"/>
    </row>
    <row r="1305" spans="2:19" s="276" customFormat="1" x14ac:dyDescent="0.35">
      <c r="B1305" s="304"/>
      <c r="C1305" s="8"/>
      <c r="D1305" s="300" t="s">
        <v>441</v>
      </c>
      <c r="E1305" s="275"/>
      <c r="F1305" s="4"/>
      <c r="G1305" s="4"/>
      <c r="H1305" s="4"/>
      <c r="I1305" s="4"/>
      <c r="J1305" s="535"/>
      <c r="K1305" s="4"/>
      <c r="L1305" s="4"/>
      <c r="M1305" s="4"/>
      <c r="N1305" s="4"/>
      <c r="O1305" s="275"/>
      <c r="P1305" s="275"/>
      <c r="Q1305" s="275"/>
      <c r="R1305" s="275"/>
      <c r="S1305" s="275"/>
    </row>
    <row r="1306" spans="2:19" s="276" customFormat="1" x14ac:dyDescent="0.35">
      <c r="B1306" s="275"/>
      <c r="C1306" s="275"/>
      <c r="D1306" s="4"/>
      <c r="E1306" s="4"/>
      <c r="F1306" s="4"/>
      <c r="G1306" s="4"/>
      <c r="H1306" s="4"/>
      <c r="I1306" s="4"/>
      <c r="J1306" s="4"/>
      <c r="K1306" s="4"/>
      <c r="L1306" s="4"/>
      <c r="M1306" s="4"/>
      <c r="N1306" s="4"/>
      <c r="O1306" s="275"/>
      <c r="P1306" s="275"/>
      <c r="Q1306" s="275"/>
      <c r="R1306" s="275"/>
      <c r="S1306" s="275"/>
    </row>
    <row r="1307" spans="2:19" s="276" customFormat="1" x14ac:dyDescent="0.35">
      <c r="B1307" s="536" t="s">
        <v>440</v>
      </c>
      <c r="C1307" s="536"/>
      <c r="D1307" s="275"/>
      <c r="E1307" s="4"/>
      <c r="F1307" s="4"/>
      <c r="G1307" s="4"/>
      <c r="H1307" s="4"/>
      <c r="I1307" s="4"/>
      <c r="J1307" s="537" t="s">
        <v>727</v>
      </c>
      <c r="K1307" s="275"/>
      <c r="L1307" s="536"/>
      <c r="M1307" s="536"/>
      <c r="N1307" s="536"/>
      <c r="O1307" s="275"/>
      <c r="P1307" s="536" t="s">
        <v>728</v>
      </c>
      <c r="Q1307" s="4"/>
      <c r="R1307" s="275"/>
      <c r="S1307" s="286"/>
    </row>
    <row r="1308" spans="2:19" s="276" customFormat="1" x14ac:dyDescent="0.35">
      <c r="B1308" s="275"/>
      <c r="C1308" s="275"/>
      <c r="D1308" s="4"/>
      <c r="E1308" s="4"/>
      <c r="F1308" s="4"/>
      <c r="G1308" s="4"/>
      <c r="H1308" s="4"/>
      <c r="I1308" s="4"/>
      <c r="J1308" s="275"/>
      <c r="K1308" s="275"/>
      <c r="L1308" s="539"/>
      <c r="M1308" s="539"/>
      <c r="N1308" s="539"/>
      <c r="O1308" s="275"/>
      <c r="P1308" s="4"/>
      <c r="Q1308" s="4"/>
      <c r="R1308" s="275"/>
      <c r="S1308" s="286"/>
    </row>
    <row r="1309" spans="2:19" s="276" customFormat="1" x14ac:dyDescent="0.35">
      <c r="B1309" s="278"/>
      <c r="C1309" s="8"/>
      <c r="D1309" s="300" t="s">
        <v>437</v>
      </c>
      <c r="E1309" s="275"/>
      <c r="F1309" s="4"/>
      <c r="G1309" s="4"/>
      <c r="H1309" s="4"/>
      <c r="I1309" s="4"/>
      <c r="J1309" s="1055"/>
      <c r="K1309" s="1056"/>
      <c r="L1309" s="1056"/>
      <c r="M1309" s="1056"/>
      <c r="N1309" s="1057"/>
      <c r="O1309" s="275"/>
      <c r="P1309" s="1055"/>
      <c r="Q1309" s="1056"/>
      <c r="R1309" s="1057"/>
      <c r="S1309" s="286"/>
    </row>
    <row r="1310" spans="2:19" s="276" customFormat="1" x14ac:dyDescent="0.35">
      <c r="B1310" s="278"/>
      <c r="C1310" s="8"/>
      <c r="D1310" s="300" t="s">
        <v>436</v>
      </c>
      <c r="E1310" s="275"/>
      <c r="F1310" s="4"/>
      <c r="G1310" s="4"/>
      <c r="H1310" s="4"/>
      <c r="I1310" s="4"/>
      <c r="J1310" s="1055"/>
      <c r="K1310" s="1056"/>
      <c r="L1310" s="1056"/>
      <c r="M1310" s="1056"/>
      <c r="N1310" s="1057"/>
      <c r="O1310" s="275"/>
      <c r="P1310" s="1055"/>
      <c r="Q1310" s="1056"/>
      <c r="R1310" s="1057"/>
      <c r="S1310" s="286"/>
    </row>
    <row r="1311" spans="2:19" s="276" customFormat="1" x14ac:dyDescent="0.35">
      <c r="B1311" s="278"/>
      <c r="C1311" s="8"/>
      <c r="D1311" s="300" t="s">
        <v>435</v>
      </c>
      <c r="E1311" s="275"/>
      <c r="F1311" s="4"/>
      <c r="G1311" s="4"/>
      <c r="H1311" s="4"/>
      <c r="I1311" s="4"/>
      <c r="J1311" s="1055"/>
      <c r="K1311" s="1056"/>
      <c r="L1311" s="1056"/>
      <c r="M1311" s="1056"/>
      <c r="N1311" s="1057"/>
      <c r="O1311" s="275"/>
      <c r="P1311" s="1055"/>
      <c r="Q1311" s="1056"/>
      <c r="R1311" s="1057"/>
      <c r="S1311" s="286"/>
    </row>
    <row r="1312" spans="2:19" s="276" customFormat="1" x14ac:dyDescent="0.35">
      <c r="B1312" s="278"/>
      <c r="C1312" s="8"/>
      <c r="D1312" s="300" t="s">
        <v>434</v>
      </c>
      <c r="E1312" s="275"/>
      <c r="F1312" s="4"/>
      <c r="G1312" s="4"/>
      <c r="H1312" s="4"/>
      <c r="I1312" s="4"/>
      <c r="J1312" s="1055"/>
      <c r="K1312" s="1056"/>
      <c r="L1312" s="1056"/>
      <c r="M1312" s="1056"/>
      <c r="N1312" s="1057"/>
      <c r="O1312" s="275"/>
      <c r="P1312" s="1055"/>
      <c r="Q1312" s="1056"/>
      <c r="R1312" s="1057"/>
      <c r="S1312" s="286"/>
    </row>
    <row r="1313" spans="2:19" s="276" customFormat="1" x14ac:dyDescent="0.35">
      <c r="B1313" s="278"/>
      <c r="C1313" s="8"/>
      <c r="D1313" s="300" t="s">
        <v>433</v>
      </c>
      <c r="E1313" s="275"/>
      <c r="F1313" s="4"/>
      <c r="G1313" s="4"/>
      <c r="H1313" s="4"/>
      <c r="I1313" s="4"/>
      <c r="J1313" s="1055"/>
      <c r="K1313" s="1056"/>
      <c r="L1313" s="1056"/>
      <c r="M1313" s="1056"/>
      <c r="N1313" s="1057"/>
      <c r="O1313" s="275"/>
      <c r="P1313" s="1055"/>
      <c r="Q1313" s="1056"/>
      <c r="R1313" s="1057"/>
      <c r="S1313" s="286"/>
    </row>
    <row r="1314" spans="2:19" s="276" customFormat="1" x14ac:dyDescent="0.35">
      <c r="B1314" s="278"/>
      <c r="C1314" s="8"/>
      <c r="D1314" s="300" t="s">
        <v>432</v>
      </c>
      <c r="E1314" s="275"/>
      <c r="F1314" s="4"/>
      <c r="G1314" s="4"/>
      <c r="H1314" s="4"/>
      <c r="I1314" s="4"/>
      <c r="J1314" s="1055"/>
      <c r="K1314" s="1056"/>
      <c r="L1314" s="1056"/>
      <c r="M1314" s="1056"/>
      <c r="N1314" s="1057"/>
      <c r="O1314" s="275"/>
      <c r="P1314" s="1055"/>
      <c r="Q1314" s="1056"/>
      <c r="R1314" s="1057"/>
      <c r="S1314" s="286"/>
    </row>
    <row r="1315" spans="2:19" s="276" customFormat="1" x14ac:dyDescent="0.35">
      <c r="B1315" s="278"/>
      <c r="C1315" s="8"/>
      <c r="D1315" s="300" t="s">
        <v>431</v>
      </c>
      <c r="E1315" s="275"/>
      <c r="F1315" s="4"/>
      <c r="G1315" s="4"/>
      <c r="H1315" s="4"/>
      <c r="I1315" s="4"/>
      <c r="J1315" s="1055"/>
      <c r="K1315" s="1056"/>
      <c r="L1315" s="1056"/>
      <c r="M1315" s="1056"/>
      <c r="N1315" s="1057"/>
      <c r="O1315" s="275"/>
      <c r="P1315" s="1055"/>
      <c r="Q1315" s="1056"/>
      <c r="R1315" s="1057"/>
      <c r="S1315" s="275"/>
    </row>
    <row r="1316" spans="2:19" s="276" customFormat="1" ht="15" customHeight="1" x14ac:dyDescent="0.35">
      <c r="B1316" s="278"/>
      <c r="C1316" s="8"/>
      <c r="D1316" s="300" t="s">
        <v>430</v>
      </c>
      <c r="E1316" s="275"/>
      <c r="F1316" s="4"/>
      <c r="G1316" s="4"/>
      <c r="H1316" s="4"/>
      <c r="I1316" s="4"/>
      <c r="J1316" s="1055"/>
      <c r="K1316" s="1056"/>
      <c r="L1316" s="1056"/>
      <c r="M1316" s="1056"/>
      <c r="N1316" s="1057"/>
      <c r="O1316" s="275"/>
      <c r="P1316" s="1055"/>
      <c r="Q1316" s="1056"/>
      <c r="R1316" s="1057"/>
      <c r="S1316" s="285"/>
    </row>
    <row r="1317" spans="2:19" s="276" customFormat="1" ht="15" customHeight="1" x14ac:dyDescent="0.35">
      <c r="B1317" s="520"/>
      <c r="C1317" s="520"/>
      <c r="D1317" s="4"/>
      <c r="E1317" s="4"/>
      <c r="F1317" s="4"/>
      <c r="G1317" s="4"/>
      <c r="H1317" s="4"/>
      <c r="I1317" s="4"/>
      <c r="J1317" s="4"/>
      <c r="K1317" s="4"/>
      <c r="L1317" s="4"/>
      <c r="M1317" s="4"/>
      <c r="N1317" s="4"/>
      <c r="O1317" s="275"/>
      <c r="P1317" s="275"/>
      <c r="Q1317" s="275"/>
      <c r="R1317" s="275"/>
      <c r="S1317" s="284"/>
    </row>
    <row r="1318" spans="2:19" s="276" customFormat="1" x14ac:dyDescent="0.35">
      <c r="B1318" s="520" t="s">
        <v>729</v>
      </c>
      <c r="C1318" s="520"/>
      <c r="D1318" s="4"/>
      <c r="E1318" s="4"/>
      <c r="F1318" s="4"/>
      <c r="G1318" s="4"/>
      <c r="H1318" s="4"/>
      <c r="I1318" s="4"/>
      <c r="J1318" s="4"/>
      <c r="K1318" s="4"/>
      <c r="L1318" s="4"/>
      <c r="M1318" s="4"/>
      <c r="N1318" s="4"/>
      <c r="O1318" s="275"/>
      <c r="P1318" s="275"/>
      <c r="Q1318" s="275"/>
      <c r="R1318" s="275"/>
      <c r="S1318" s="279"/>
    </row>
    <row r="1319" spans="2:19" s="276" customFormat="1" ht="37.5" customHeight="1" x14ac:dyDescent="0.35">
      <c r="B1319" s="1058" t="s">
        <v>991</v>
      </c>
      <c r="C1319" s="1058"/>
      <c r="D1319" s="1058"/>
      <c r="E1319" s="1058"/>
      <c r="F1319" s="1058"/>
      <c r="G1319" s="1058"/>
      <c r="H1319" s="1058"/>
      <c r="I1319" s="1058"/>
      <c r="J1319" s="1058"/>
      <c r="K1319" s="1058"/>
      <c r="L1319" s="1058"/>
      <c r="M1319" s="1058"/>
      <c r="N1319" s="1058"/>
      <c r="O1319" s="1058"/>
      <c r="P1319" s="1058"/>
      <c r="Q1319" s="1058"/>
      <c r="R1319" s="1058"/>
      <c r="S1319" s="279"/>
    </row>
    <row r="1320" spans="2:19" s="276" customFormat="1" ht="80.150000000000006" customHeight="1" x14ac:dyDescent="0.35">
      <c r="B1320" s="1059"/>
      <c r="C1320" s="1060"/>
      <c r="D1320" s="1060"/>
      <c r="E1320" s="1060"/>
      <c r="F1320" s="1060"/>
      <c r="G1320" s="1060"/>
      <c r="H1320" s="1060"/>
      <c r="I1320" s="1060"/>
      <c r="J1320" s="1060"/>
      <c r="K1320" s="1060"/>
      <c r="L1320" s="1060"/>
      <c r="M1320" s="1060"/>
      <c r="N1320" s="1060"/>
      <c r="O1320" s="1060"/>
      <c r="P1320" s="1060"/>
      <c r="Q1320" s="1060"/>
      <c r="R1320" s="1061"/>
      <c r="S1320" s="275"/>
    </row>
    <row r="1321" spans="2:19" s="276" customFormat="1" x14ac:dyDescent="0.35">
      <c r="B1321" s="540" t="s">
        <v>257</v>
      </c>
      <c r="C1321" s="540"/>
      <c r="D1321" s="541"/>
      <c r="E1321" s="542">
        <f>1500-LEN(B1320)</f>
        <v>1500</v>
      </c>
      <c r="F1321" s="541"/>
      <c r="G1321" s="541"/>
      <c r="H1321" s="541"/>
      <c r="I1321" s="541"/>
      <c r="J1321" s="541"/>
      <c r="K1321" s="541"/>
      <c r="L1321" s="543"/>
      <c r="M1321" s="541"/>
      <c r="N1321" s="544"/>
      <c r="O1321" s="544"/>
      <c r="P1321" s="544"/>
      <c r="Q1321" s="544"/>
      <c r="R1321" s="544"/>
      <c r="S1321" s="279"/>
    </row>
    <row r="1322" spans="2:19" s="276" customFormat="1" ht="15" customHeight="1" x14ac:dyDescent="0.35">
      <c r="B1322" s="535"/>
      <c r="C1322" s="535"/>
      <c r="D1322" s="284"/>
      <c r="E1322" s="545"/>
      <c r="F1322" s="284"/>
      <c r="G1322" s="284"/>
      <c r="H1322" s="284"/>
      <c r="I1322" s="284"/>
      <c r="J1322" s="284"/>
      <c r="K1322" s="284"/>
      <c r="L1322" s="532"/>
      <c r="M1322" s="284"/>
      <c r="N1322" s="279"/>
      <c r="O1322" s="279"/>
      <c r="P1322" s="279"/>
      <c r="Q1322" s="279"/>
      <c r="R1322" s="279"/>
      <c r="S1322" s="275"/>
    </row>
    <row r="1323" spans="2:19" s="276" customFormat="1" x14ac:dyDescent="0.35">
      <c r="B1323" s="546" t="s">
        <v>730</v>
      </c>
      <c r="C1323" s="535"/>
      <c r="D1323" s="284"/>
      <c r="E1323" s="545"/>
      <c r="F1323" s="284"/>
      <c r="G1323" s="284"/>
      <c r="H1323" s="284"/>
      <c r="I1323" s="284"/>
      <c r="J1323" s="284"/>
      <c r="K1323" s="284"/>
      <c r="L1323" s="532"/>
      <c r="M1323" s="284"/>
      <c r="N1323" s="279"/>
      <c r="O1323" s="279"/>
      <c r="P1323" s="279"/>
      <c r="Q1323" s="279"/>
      <c r="R1323" s="279"/>
      <c r="S1323" s="275"/>
    </row>
    <row r="1324" spans="2:19" s="276" customFormat="1" ht="24" customHeight="1" x14ac:dyDescent="0.35">
      <c r="B1324" s="1058" t="s">
        <v>731</v>
      </c>
      <c r="C1324" s="1058"/>
      <c r="D1324" s="1058"/>
      <c r="E1324" s="1058"/>
      <c r="F1324" s="1058"/>
      <c r="G1324" s="1058"/>
      <c r="H1324" s="1058"/>
      <c r="I1324" s="1058"/>
      <c r="J1324" s="1058"/>
      <c r="K1324" s="1058"/>
      <c r="L1324" s="1058"/>
      <c r="M1324" s="1058"/>
      <c r="N1324" s="1058"/>
      <c r="O1324" s="1058"/>
      <c r="P1324" s="1058"/>
      <c r="Q1324" s="1058"/>
      <c r="R1324" s="1058"/>
      <c r="S1324" s="275"/>
    </row>
    <row r="1325" spans="2:19" s="276" customFormat="1" ht="80.150000000000006" customHeight="1" x14ac:dyDescent="0.35">
      <c r="B1325" s="1059"/>
      <c r="C1325" s="1060"/>
      <c r="D1325" s="1060"/>
      <c r="E1325" s="1060"/>
      <c r="F1325" s="1060"/>
      <c r="G1325" s="1060"/>
      <c r="H1325" s="1060"/>
      <c r="I1325" s="1060"/>
      <c r="J1325" s="1060"/>
      <c r="K1325" s="1060"/>
      <c r="L1325" s="1060"/>
      <c r="M1325" s="1060"/>
      <c r="N1325" s="1060"/>
      <c r="O1325" s="1060"/>
      <c r="P1325" s="1060"/>
      <c r="Q1325" s="1060"/>
      <c r="R1325" s="1061"/>
      <c r="S1325" s="275"/>
    </row>
    <row r="1326" spans="2:19" s="276" customFormat="1" ht="16" thickBot="1" x14ac:dyDescent="0.4">
      <c r="B1326" s="547" t="s">
        <v>257</v>
      </c>
      <c r="C1326" s="547"/>
      <c r="D1326" s="548"/>
      <c r="E1326" s="549">
        <f>1500-LEN(B1325)</f>
        <v>1500</v>
      </c>
      <c r="F1326" s="548"/>
      <c r="G1326" s="548"/>
      <c r="H1326" s="548"/>
      <c r="I1326" s="548"/>
      <c r="J1326" s="548"/>
      <c r="K1326" s="548"/>
      <c r="L1326" s="550"/>
      <c r="M1326" s="548"/>
      <c r="N1326" s="551"/>
      <c r="O1326" s="551"/>
      <c r="P1326" s="551"/>
      <c r="Q1326" s="551"/>
      <c r="R1326" s="551"/>
      <c r="S1326" s="275"/>
    </row>
    <row r="1327" spans="2:19" s="276" customFormat="1" x14ac:dyDescent="0.35">
      <c r="B1327" s="535"/>
      <c r="C1327" s="535"/>
      <c r="D1327" s="284"/>
      <c r="E1327" s="545"/>
      <c r="F1327" s="284"/>
      <c r="G1327" s="284"/>
      <c r="H1327" s="284"/>
      <c r="I1327" s="284"/>
      <c r="J1327" s="284"/>
      <c r="K1327" s="284"/>
      <c r="L1327" s="532"/>
      <c r="M1327" s="284"/>
      <c r="N1327" s="279"/>
      <c r="O1327" s="279"/>
      <c r="P1327" s="279"/>
      <c r="Q1327" s="279"/>
      <c r="R1327" s="279"/>
      <c r="S1327" s="275"/>
    </row>
    <row r="1328" spans="2:19" s="276" customFormat="1" ht="18" x14ac:dyDescent="0.4">
      <c r="B1328" s="519" t="s">
        <v>463</v>
      </c>
      <c r="C1328" s="519"/>
      <c r="D1328" s="520"/>
      <c r="E1328" s="520"/>
      <c r="F1328" s="520"/>
      <c r="G1328" s="520"/>
      <c r="H1328" s="520"/>
      <c r="I1328" s="520"/>
      <c r="J1328" s="520"/>
      <c r="K1328" s="520"/>
      <c r="L1328" s="521"/>
      <c r="M1328" s="520"/>
      <c r="N1328" s="166"/>
      <c r="O1328" s="275"/>
      <c r="P1328" s="166"/>
      <c r="Q1328" s="275"/>
      <c r="R1328" s="275"/>
      <c r="S1328" s="275"/>
    </row>
    <row r="1329" spans="2:19" s="276" customFormat="1" ht="16" thickBot="1" x14ac:dyDescent="0.4">
      <c r="B1329" s="522" t="s">
        <v>462</v>
      </c>
      <c r="C1329" s="522"/>
      <c r="D1329" s="523"/>
      <c r="E1329" s="523"/>
      <c r="F1329" s="523"/>
      <c r="G1329" s="523"/>
      <c r="H1329" s="523"/>
      <c r="I1329" s="523"/>
      <c r="J1329" s="523"/>
      <c r="K1329" s="523"/>
      <c r="L1329" s="524"/>
      <c r="M1329" s="523"/>
      <c r="N1329" s="525"/>
      <c r="O1329" s="275"/>
      <c r="P1329" s="525"/>
      <c r="Q1329" s="525"/>
      <c r="R1329" s="525"/>
      <c r="S1329" s="279"/>
    </row>
    <row r="1330" spans="2:19" s="276" customFormat="1" x14ac:dyDescent="0.35">
      <c r="B1330" s="526"/>
      <c r="C1330" s="526"/>
      <c r="D1330" s="526"/>
      <c r="E1330" s="527"/>
      <c r="F1330" s="726" t="s">
        <v>886</v>
      </c>
      <c r="G1330" s="282"/>
      <c r="H1330" s="528"/>
      <c r="I1330" s="528"/>
      <c r="J1330" s="526"/>
      <c r="K1330" s="526"/>
      <c r="L1330" s="529" t="s">
        <v>238</v>
      </c>
      <c r="M1330" s="526"/>
      <c r="N1330" s="1062" t="s">
        <v>255</v>
      </c>
      <c r="O1330" s="1062"/>
      <c r="P1330" s="1062"/>
      <c r="Q1330" s="530"/>
      <c r="R1330" s="530"/>
      <c r="S1330" s="275"/>
    </row>
    <row r="1331" spans="2:19" s="276" customFormat="1" x14ac:dyDescent="0.35">
      <c r="B1331" s="531" t="s">
        <v>468</v>
      </c>
      <c r="C1331" s="532"/>
      <c r="D1331" s="533">
        <f>D1265+1</f>
        <v>21</v>
      </c>
      <c r="E1331" s="1074"/>
      <c r="F1331" s="1075"/>
      <c r="G1331" s="1076"/>
      <c r="H1331" s="4"/>
      <c r="I1331" s="4"/>
      <c r="J1331" s="8" t="s">
        <v>232</v>
      </c>
      <c r="K1331" s="8"/>
      <c r="L1331" s="283"/>
      <c r="M1331" s="4"/>
      <c r="N1331" s="1070"/>
      <c r="O1331" s="1071"/>
      <c r="P1331" s="1071"/>
      <c r="Q1331" s="1071"/>
      <c r="R1331" s="1072"/>
      <c r="S1331" s="275"/>
    </row>
    <row r="1332" spans="2:19" s="276" customFormat="1" x14ac:dyDescent="0.35">
      <c r="B1332" s="8" t="s">
        <v>231</v>
      </c>
      <c r="C1332" s="8"/>
      <c r="D1332" s="1077"/>
      <c r="E1332" s="1077"/>
      <c r="F1332" s="1077"/>
      <c r="G1332" s="1077"/>
      <c r="H1332" s="4"/>
      <c r="I1332" s="4"/>
      <c r="J1332" s="8" t="s">
        <v>241</v>
      </c>
      <c r="K1332" s="8"/>
      <c r="L1332" s="283"/>
      <c r="M1332" s="4"/>
      <c r="N1332" s="1070"/>
      <c r="O1332" s="1071"/>
      <c r="P1332" s="1071"/>
      <c r="Q1332" s="1071"/>
      <c r="R1332" s="1072"/>
      <c r="S1332" s="275"/>
    </row>
    <row r="1333" spans="2:19" s="276" customFormat="1" x14ac:dyDescent="0.35">
      <c r="B1333" s="8" t="s">
        <v>227</v>
      </c>
      <c r="C1333" s="8"/>
      <c r="D1333" s="1069"/>
      <c r="E1333" s="1069"/>
      <c r="F1333" s="1069"/>
      <c r="G1333" s="1069"/>
      <c r="H1333" s="4"/>
      <c r="I1333" s="4"/>
      <c r="J1333" s="8" t="s">
        <v>239</v>
      </c>
      <c r="K1333" s="8"/>
      <c r="L1333" s="283"/>
      <c r="M1333" s="4"/>
      <c r="N1333" s="1070"/>
      <c r="O1333" s="1071"/>
      <c r="P1333" s="1071"/>
      <c r="Q1333" s="1071"/>
      <c r="R1333" s="1072"/>
      <c r="S1333" s="275"/>
    </row>
    <row r="1334" spans="2:19" s="276" customFormat="1" x14ac:dyDescent="0.35">
      <c r="B1334" s="8" t="s">
        <v>461</v>
      </c>
      <c r="C1334" s="8"/>
      <c r="D1334" s="1069"/>
      <c r="E1334" s="1069"/>
      <c r="F1334" s="1069"/>
      <c r="G1334" s="1069"/>
      <c r="H1334" s="4"/>
      <c r="I1334" s="4"/>
      <c r="J1334" s="8" t="s">
        <v>244</v>
      </c>
      <c r="K1334" s="8"/>
      <c r="L1334" s="283"/>
      <c r="M1334" s="4"/>
      <c r="N1334" s="1070"/>
      <c r="O1334" s="1071"/>
      <c r="P1334" s="1071"/>
      <c r="Q1334" s="1071"/>
      <c r="R1334" s="1072"/>
      <c r="S1334" s="275"/>
    </row>
    <row r="1335" spans="2:19" s="276" customFormat="1" x14ac:dyDescent="0.35">
      <c r="B1335" s="8" t="s">
        <v>254</v>
      </c>
      <c r="C1335" s="8"/>
      <c r="D1335" s="1073"/>
      <c r="E1335" s="1073"/>
      <c r="F1335" s="1073"/>
      <c r="G1335" s="1073"/>
      <c r="H1335" s="4"/>
      <c r="I1335" s="4"/>
      <c r="J1335" s="8" t="s">
        <v>240</v>
      </c>
      <c r="K1335" s="8"/>
      <c r="L1335" s="283"/>
      <c r="M1335" s="4"/>
      <c r="N1335" s="1070"/>
      <c r="O1335" s="1071"/>
      <c r="P1335" s="1071"/>
      <c r="Q1335" s="1071"/>
      <c r="R1335" s="1072"/>
      <c r="S1335" s="275"/>
    </row>
    <row r="1336" spans="2:19" s="276" customFormat="1" x14ac:dyDescent="0.35">
      <c r="B1336" s="8" t="s">
        <v>48</v>
      </c>
      <c r="C1336" s="8"/>
      <c r="D1336" s="1069"/>
      <c r="E1336" s="1069"/>
      <c r="F1336" s="1069"/>
      <c r="G1336" s="1069"/>
      <c r="H1336" s="4"/>
      <c r="I1336" s="4"/>
      <c r="J1336" s="4"/>
      <c r="K1336" s="4"/>
      <c r="L1336" s="8"/>
      <c r="M1336" s="4"/>
      <c r="N1336" s="299"/>
      <c r="O1336" s="275"/>
      <c r="P1336" s="299"/>
      <c r="Q1336" s="275"/>
      <c r="R1336" s="275"/>
      <c r="S1336" s="275"/>
    </row>
    <row r="1337" spans="2:19" s="276" customFormat="1" x14ac:dyDescent="0.35">
      <c r="B1337" s="8" t="s">
        <v>283</v>
      </c>
      <c r="C1337" s="4"/>
      <c r="D1337" s="1069"/>
      <c r="E1337" s="1069"/>
      <c r="F1337" s="1069"/>
      <c r="G1337" s="1069"/>
      <c r="H1337" s="4"/>
      <c r="I1337" s="4"/>
      <c r="J1337" s="275"/>
      <c r="K1337" s="275"/>
      <c r="L1337" s="275"/>
      <c r="M1337" s="275"/>
      <c r="N1337" s="275"/>
      <c r="O1337" s="275"/>
      <c r="P1337" s="275"/>
      <c r="Q1337" s="275"/>
      <c r="R1337" s="275"/>
      <c r="S1337" s="275"/>
    </row>
    <row r="1338" spans="2:19" s="276" customFormat="1" x14ac:dyDescent="0.35">
      <c r="B1338" s="8" t="s">
        <v>236</v>
      </c>
      <c r="C1338" s="8"/>
      <c r="D1338" s="280"/>
      <c r="E1338" s="534" t="s">
        <v>234</v>
      </c>
      <c r="F1338" s="4"/>
      <c r="G1338" s="4"/>
      <c r="H1338" s="4"/>
      <c r="I1338" s="4"/>
      <c r="J1338" s="8" t="s">
        <v>243</v>
      </c>
      <c r="K1338" s="4"/>
      <c r="L1338" s="282"/>
      <c r="M1338" s="4"/>
      <c r="N1338"/>
      <c r="O1338"/>
      <c r="P1338"/>
      <c r="Q1338"/>
      <c r="R1338" s="275"/>
      <c r="S1338" s="275"/>
    </row>
    <row r="1339" spans="2:19" s="276" customFormat="1" x14ac:dyDescent="0.35">
      <c r="B1339" s="8" t="s">
        <v>237</v>
      </c>
      <c r="C1339" s="8"/>
      <c r="D1339" s="280"/>
      <c r="E1339" s="534" t="s">
        <v>235</v>
      </c>
      <c r="F1339" s="4"/>
      <c r="G1339" s="4"/>
      <c r="H1339" s="4"/>
      <c r="I1339" s="4"/>
      <c r="J1339" s="8" t="s">
        <v>233</v>
      </c>
      <c r="K1339" s="4"/>
      <c r="L1339" s="281"/>
      <c r="M1339" s="4"/>
      <c r="N1339" s="299"/>
      <c r="O1339" s="275"/>
      <c r="P1339" s="299"/>
      <c r="Q1339" s="275"/>
      <c r="R1339" s="275"/>
      <c r="S1339" s="275"/>
    </row>
    <row r="1340" spans="2:19" s="276" customFormat="1" x14ac:dyDescent="0.35">
      <c r="B1340" s="275"/>
      <c r="C1340" s="275"/>
      <c r="D1340" s="275"/>
      <c r="E1340" s="275"/>
      <c r="F1340" s="275"/>
      <c r="G1340" s="275"/>
      <c r="H1340" s="275"/>
      <c r="I1340" s="275"/>
      <c r="J1340" s="8" t="s">
        <v>183</v>
      </c>
      <c r="K1340" s="4"/>
      <c r="L1340" s="1066"/>
      <c r="M1340" s="1067"/>
      <c r="N1340" s="1067"/>
      <c r="O1340" s="1067"/>
      <c r="P1340" s="1068"/>
      <c r="Q1340" s="275"/>
      <c r="R1340" s="275"/>
      <c r="S1340" s="275"/>
    </row>
    <row r="1341" spans="2:19" s="276" customFormat="1" x14ac:dyDescent="0.35">
      <c r="B1341" s="520" t="s">
        <v>460</v>
      </c>
      <c r="C1341" s="520"/>
      <c r="G1341" s="4"/>
      <c r="H1341" s="4"/>
      <c r="I1341" s="4"/>
      <c r="J1341" s="4"/>
      <c r="K1341" s="4"/>
      <c r="L1341" s="4"/>
      <c r="M1341" s="4"/>
      <c r="N1341" s="4"/>
      <c r="O1341" s="275"/>
      <c r="P1341" s="275"/>
      <c r="Q1341" s="275"/>
      <c r="R1341" s="275"/>
      <c r="S1341" s="275"/>
    </row>
    <row r="1342" spans="2:19" s="276" customFormat="1" x14ac:dyDescent="0.35">
      <c r="B1342" s="535" t="s">
        <v>990</v>
      </c>
      <c r="C1342" s="535"/>
      <c r="D1342" s="4"/>
      <c r="E1342" s="4"/>
      <c r="F1342" s="4"/>
      <c r="G1342" s="4"/>
      <c r="H1342" s="4"/>
      <c r="I1342" s="4"/>
      <c r="J1342" s="275"/>
      <c r="K1342" s="4"/>
      <c r="L1342" s="4"/>
      <c r="M1342" s="4"/>
      <c r="N1342" s="4"/>
      <c r="O1342" s="275"/>
      <c r="P1342" s="275"/>
      <c r="Q1342" s="275"/>
      <c r="R1342" s="275"/>
      <c r="S1342" s="275"/>
    </row>
    <row r="1343" spans="2:19" s="276" customFormat="1" x14ac:dyDescent="0.35">
      <c r="B1343" s="535"/>
      <c r="C1343" s="535"/>
      <c r="D1343" s="4"/>
      <c r="E1343" s="4"/>
      <c r="F1343" s="4"/>
      <c r="G1343" s="4"/>
      <c r="H1343" s="4"/>
      <c r="I1343" s="4"/>
      <c r="J1343" s="275"/>
      <c r="K1343" s="4"/>
      <c r="L1343" s="4"/>
      <c r="M1343" s="4"/>
      <c r="N1343" s="4"/>
      <c r="O1343" s="275"/>
      <c r="P1343" s="275"/>
      <c r="Q1343" s="275"/>
      <c r="R1343" s="275"/>
      <c r="S1343" s="275"/>
    </row>
    <row r="1344" spans="2:19" s="276" customFormat="1" x14ac:dyDescent="0.35">
      <c r="B1344" s="285" t="s">
        <v>464</v>
      </c>
      <c r="C1344" s="285"/>
      <c r="D1344" s="4"/>
      <c r="E1344" s="4"/>
      <c r="F1344" s="4"/>
      <c r="G1344" s="536" t="s">
        <v>439</v>
      </c>
      <c r="H1344" s="4"/>
      <c r="I1344" s="4"/>
      <c r="J1344" s="4"/>
      <c r="K1344" s="4"/>
      <c r="L1344" s="275"/>
      <c r="M1344" s="275"/>
      <c r="N1344" s="537" t="s">
        <v>438</v>
      </c>
      <c r="O1344" s="275"/>
      <c r="P1344" s="275"/>
      <c r="Q1344" s="275"/>
      <c r="R1344" s="275"/>
      <c r="S1344" s="286"/>
    </row>
    <row r="1345" spans="2:19" s="276" customFormat="1" x14ac:dyDescent="0.35">
      <c r="B1345" s="292"/>
      <c r="C1345" s="538"/>
      <c r="D1345" s="300" t="s">
        <v>459</v>
      </c>
      <c r="E1345" s="275"/>
      <c r="F1345" s="4"/>
      <c r="G1345" s="1055"/>
      <c r="H1345" s="1056"/>
      <c r="I1345" s="1056"/>
      <c r="J1345" s="1056"/>
      <c r="K1345" s="1056"/>
      <c r="L1345" s="1057"/>
      <c r="M1345" s="275"/>
      <c r="N1345" s="1055"/>
      <c r="O1345" s="1056"/>
      <c r="P1345" s="1056"/>
      <c r="Q1345" s="1056"/>
      <c r="R1345" s="1057"/>
      <c r="S1345" s="286"/>
    </row>
    <row r="1346" spans="2:19" s="276" customFormat="1" x14ac:dyDescent="0.35">
      <c r="B1346" s="292"/>
      <c r="C1346" s="538"/>
      <c r="D1346" s="300" t="s">
        <v>458</v>
      </c>
      <c r="E1346" s="275"/>
      <c r="F1346" s="4"/>
      <c r="G1346" s="1055"/>
      <c r="H1346" s="1056"/>
      <c r="I1346" s="1056"/>
      <c r="J1346" s="1056"/>
      <c r="K1346" s="1056"/>
      <c r="L1346" s="1057"/>
      <c r="M1346" s="275"/>
      <c r="N1346" s="1055"/>
      <c r="O1346" s="1056"/>
      <c r="P1346" s="1056"/>
      <c r="Q1346" s="1056"/>
      <c r="R1346" s="1057"/>
      <c r="S1346" s="286"/>
    </row>
    <row r="1347" spans="2:19" s="276" customFormat="1" x14ac:dyDescent="0.35">
      <c r="B1347" s="292"/>
      <c r="C1347" s="538"/>
      <c r="D1347" s="300" t="s">
        <v>457</v>
      </c>
      <c r="E1347" s="275"/>
      <c r="F1347" s="4"/>
      <c r="G1347" s="1055"/>
      <c r="H1347" s="1056"/>
      <c r="I1347" s="1056"/>
      <c r="J1347" s="1056"/>
      <c r="K1347" s="1056"/>
      <c r="L1347" s="1057"/>
      <c r="M1347" s="275"/>
      <c r="N1347" s="1055"/>
      <c r="O1347" s="1056"/>
      <c r="P1347" s="1056"/>
      <c r="Q1347" s="1056"/>
      <c r="R1347" s="1057"/>
      <c r="S1347" s="286"/>
    </row>
    <row r="1348" spans="2:19" s="276" customFormat="1" x14ac:dyDescent="0.35">
      <c r="B1348" s="292"/>
      <c r="C1348" s="538"/>
      <c r="D1348" s="300" t="s">
        <v>456</v>
      </c>
      <c r="E1348" s="275"/>
      <c r="F1348" s="4"/>
      <c r="G1348" s="1055"/>
      <c r="H1348" s="1056"/>
      <c r="I1348" s="1056"/>
      <c r="J1348" s="1056"/>
      <c r="K1348" s="1056"/>
      <c r="L1348" s="1057"/>
      <c r="M1348" s="275"/>
      <c r="N1348" s="1055"/>
      <c r="O1348" s="1056"/>
      <c r="P1348" s="1056"/>
      <c r="Q1348" s="1056"/>
      <c r="R1348" s="1057"/>
      <c r="S1348" s="286"/>
    </row>
    <row r="1349" spans="2:19" s="276" customFormat="1" x14ac:dyDescent="0.35">
      <c r="B1349" s="292"/>
      <c r="C1349" s="538"/>
      <c r="D1349" s="300" t="s">
        <v>455</v>
      </c>
      <c r="E1349" s="275"/>
      <c r="F1349" s="4"/>
      <c r="G1349" s="1055"/>
      <c r="H1349" s="1056"/>
      <c r="I1349" s="1056"/>
      <c r="J1349" s="1056"/>
      <c r="K1349" s="1056"/>
      <c r="L1349" s="1057"/>
      <c r="M1349" s="275"/>
      <c r="N1349" s="1055"/>
      <c r="O1349" s="1056"/>
      <c r="P1349" s="1056"/>
      <c r="Q1349" s="1056"/>
      <c r="R1349" s="1057"/>
      <c r="S1349" s="286"/>
    </row>
    <row r="1350" spans="2:19" s="276" customFormat="1" x14ac:dyDescent="0.35">
      <c r="B1350" s="292"/>
      <c r="C1350" s="538"/>
      <c r="D1350" s="300" t="s">
        <v>454</v>
      </c>
      <c r="E1350" s="275"/>
      <c r="F1350" s="4"/>
      <c r="G1350" s="1055"/>
      <c r="H1350" s="1056"/>
      <c r="I1350" s="1056"/>
      <c r="J1350" s="1056"/>
      <c r="K1350" s="1056"/>
      <c r="L1350" s="1057"/>
      <c r="M1350" s="275"/>
      <c r="N1350" s="1055"/>
      <c r="O1350" s="1056"/>
      <c r="P1350" s="1056"/>
      <c r="Q1350" s="1056"/>
      <c r="R1350" s="1057"/>
      <c r="S1350" s="286"/>
    </row>
    <row r="1351" spans="2:19" s="276" customFormat="1" x14ac:dyDescent="0.35">
      <c r="B1351" s="292"/>
      <c r="C1351" s="538"/>
      <c r="D1351" s="300" t="s">
        <v>453</v>
      </c>
      <c r="E1351" s="275"/>
      <c r="F1351" s="4"/>
      <c r="G1351" s="1055"/>
      <c r="H1351" s="1056"/>
      <c r="I1351" s="1056"/>
      <c r="J1351" s="1056"/>
      <c r="K1351" s="1056"/>
      <c r="L1351" s="1057"/>
      <c r="M1351" s="275"/>
      <c r="N1351" s="1055"/>
      <c r="O1351" s="1056"/>
      <c r="P1351" s="1056"/>
      <c r="Q1351" s="1056"/>
      <c r="R1351" s="1057"/>
      <c r="S1351" s="286"/>
    </row>
    <row r="1352" spans="2:19" s="276" customFormat="1" x14ac:dyDescent="0.35">
      <c r="B1352" s="292"/>
      <c r="C1352" s="538"/>
      <c r="D1352" s="300" t="s">
        <v>452</v>
      </c>
      <c r="E1352" s="275"/>
      <c r="F1352" s="4"/>
      <c r="G1352" s="1055"/>
      <c r="H1352" s="1056"/>
      <c r="I1352" s="1056"/>
      <c r="J1352" s="1056"/>
      <c r="K1352" s="1056"/>
      <c r="L1352" s="1057"/>
      <c r="M1352" s="275"/>
      <c r="N1352" s="1055"/>
      <c r="O1352" s="1056"/>
      <c r="P1352" s="1056"/>
      <c r="Q1352" s="1056"/>
      <c r="R1352" s="1057"/>
      <c r="S1352" s="286"/>
    </row>
    <row r="1353" spans="2:19" s="276" customFormat="1" x14ac:dyDescent="0.35">
      <c r="B1353" s="292"/>
      <c r="C1353" s="538"/>
      <c r="D1353" s="300" t="s">
        <v>451</v>
      </c>
      <c r="E1353" s="275"/>
      <c r="F1353" s="4"/>
      <c r="G1353" s="1055"/>
      <c r="H1353" s="1056"/>
      <c r="I1353" s="1056"/>
      <c r="J1353" s="1056"/>
      <c r="K1353" s="1056"/>
      <c r="L1353" s="1057"/>
      <c r="M1353" s="275"/>
      <c r="N1353" s="1055"/>
      <c r="O1353" s="1056"/>
      <c r="P1353" s="1056"/>
      <c r="Q1353" s="1056"/>
      <c r="R1353" s="1057"/>
      <c r="S1353" s="286"/>
    </row>
    <row r="1354" spans="2:19" s="276" customFormat="1" x14ac:dyDescent="0.35">
      <c r="B1354" s="292"/>
      <c r="C1354" s="538"/>
      <c r="D1354" s="300" t="s">
        <v>450</v>
      </c>
      <c r="E1354" s="275"/>
      <c r="F1354" s="4"/>
      <c r="G1354" s="1055"/>
      <c r="H1354" s="1056"/>
      <c r="I1354" s="1056"/>
      <c r="J1354" s="1056"/>
      <c r="K1354" s="1056"/>
      <c r="L1354" s="1057"/>
      <c r="M1354" s="275"/>
      <c r="N1354" s="1055"/>
      <c r="O1354" s="1056"/>
      <c r="P1354" s="1056"/>
      <c r="Q1354" s="1056"/>
      <c r="R1354" s="1057"/>
      <c r="S1354" s="286"/>
    </row>
    <row r="1355" spans="2:19" s="276" customFormat="1" x14ac:dyDescent="0.35">
      <c r="B1355" s="292"/>
      <c r="C1355" s="538"/>
      <c r="D1355" s="300" t="s">
        <v>449</v>
      </c>
      <c r="E1355" s="275"/>
      <c r="F1355" s="4"/>
      <c r="G1355" s="1055"/>
      <c r="H1355" s="1056"/>
      <c r="I1355" s="1056"/>
      <c r="J1355" s="1056"/>
      <c r="K1355" s="1056"/>
      <c r="L1355" s="1057"/>
      <c r="M1355" s="275"/>
      <c r="N1355" s="1055"/>
      <c r="O1355" s="1056"/>
      <c r="P1355" s="1056"/>
      <c r="Q1355" s="1056"/>
      <c r="R1355" s="1057"/>
      <c r="S1355" s="286"/>
    </row>
    <row r="1356" spans="2:19" s="276" customFormat="1" x14ac:dyDescent="0.35">
      <c r="B1356" s="292"/>
      <c r="C1356" s="538"/>
      <c r="D1356" s="300" t="s">
        <v>448</v>
      </c>
      <c r="E1356" s="275"/>
      <c r="F1356" s="4"/>
      <c r="G1356" s="1055"/>
      <c r="H1356" s="1056"/>
      <c r="I1356" s="1056"/>
      <c r="J1356" s="1056"/>
      <c r="K1356" s="1056"/>
      <c r="L1356" s="1057"/>
      <c r="M1356" s="275"/>
      <c r="N1356" s="1055"/>
      <c r="O1356" s="1056"/>
      <c r="P1356" s="1056"/>
      <c r="Q1356" s="1056"/>
      <c r="R1356" s="1057"/>
      <c r="S1356" s="286"/>
    </row>
    <row r="1357" spans="2:19" s="276" customFormat="1" x14ac:dyDescent="0.35">
      <c r="B1357" s="292"/>
      <c r="C1357" s="538"/>
      <c r="D1357" s="300" t="s">
        <v>447</v>
      </c>
      <c r="E1357" s="275"/>
      <c r="F1357" s="4"/>
      <c r="G1357" s="1055"/>
      <c r="H1357" s="1056"/>
      <c r="I1357" s="1056"/>
      <c r="J1357" s="1056"/>
      <c r="K1357" s="1056"/>
      <c r="L1357" s="1057"/>
      <c r="M1357" s="275"/>
      <c r="N1357" s="1055"/>
      <c r="O1357" s="1056"/>
      <c r="P1357" s="1056"/>
      <c r="Q1357" s="1056"/>
      <c r="R1357" s="1057"/>
      <c r="S1357" s="286"/>
    </row>
    <row r="1358" spans="2:19" s="276" customFormat="1" ht="15" customHeight="1" x14ac:dyDescent="0.35">
      <c r="B1358" s="292"/>
      <c r="C1358" s="538"/>
      <c r="D1358" s="300" t="s">
        <v>446</v>
      </c>
      <c r="E1358" s="275"/>
      <c r="F1358" s="4"/>
      <c r="G1358" s="1055"/>
      <c r="H1358" s="1056"/>
      <c r="I1358" s="1056"/>
      <c r="J1358" s="1056"/>
      <c r="K1358" s="1056"/>
      <c r="L1358" s="1057"/>
      <c r="M1358" s="275"/>
      <c r="N1358" s="1055"/>
      <c r="O1358" s="1056"/>
      <c r="P1358" s="1056"/>
      <c r="Q1358" s="1056"/>
      <c r="R1358" s="1057"/>
      <c r="S1358" s="275"/>
    </row>
    <row r="1359" spans="2:19" s="276" customFormat="1" ht="15" customHeight="1" x14ac:dyDescent="0.35">
      <c r="B1359" s="4"/>
      <c r="C1359" s="4"/>
      <c r="D1359" s="4"/>
      <c r="E1359" s="4"/>
      <c r="F1359" s="4"/>
      <c r="G1359" s="4"/>
      <c r="H1359" s="4"/>
      <c r="I1359" s="4"/>
      <c r="J1359" s="4"/>
      <c r="K1359" s="4"/>
      <c r="L1359" s="4"/>
      <c r="M1359" s="4"/>
      <c r="N1359" s="4"/>
      <c r="O1359" s="275"/>
      <c r="P1359" s="275"/>
      <c r="Q1359" s="275"/>
      <c r="R1359" s="275"/>
      <c r="S1359" s="284"/>
    </row>
    <row r="1360" spans="2:19" s="276" customFormat="1" ht="15" customHeight="1" x14ac:dyDescent="0.35">
      <c r="B1360" s="1063" t="s">
        <v>726</v>
      </c>
      <c r="C1360" s="1063"/>
      <c r="D1360" s="1063"/>
      <c r="E1360" s="1063"/>
      <c r="F1360" s="1063"/>
      <c r="G1360" s="1063"/>
      <c r="H1360" s="1063"/>
      <c r="I1360" s="1063"/>
      <c r="J1360" s="1063"/>
      <c r="K1360" s="1063"/>
      <c r="L1360" s="1063"/>
      <c r="M1360" s="1063"/>
      <c r="N1360" s="1063"/>
      <c r="O1360" s="1063"/>
      <c r="P1360" s="1063"/>
      <c r="Q1360" s="1063"/>
      <c r="R1360" s="1063"/>
      <c r="S1360" s="284"/>
    </row>
    <row r="1361" spans="2:19" s="276" customFormat="1" ht="80.150000000000006" customHeight="1" x14ac:dyDescent="0.35">
      <c r="B1361" s="1059"/>
      <c r="C1361" s="1060"/>
      <c r="D1361" s="1060"/>
      <c r="E1361" s="1060"/>
      <c r="F1361" s="1060"/>
      <c r="G1361" s="1060"/>
      <c r="H1361" s="1060"/>
      <c r="I1361" s="1060"/>
      <c r="J1361" s="1060"/>
      <c r="K1361" s="1060"/>
      <c r="L1361" s="1060"/>
      <c r="M1361" s="1060"/>
      <c r="N1361" s="1060"/>
      <c r="O1361" s="1060"/>
      <c r="P1361" s="1060"/>
      <c r="Q1361" s="1060"/>
      <c r="R1361" s="1061"/>
      <c r="S1361" s="275"/>
    </row>
    <row r="1362" spans="2:19" s="276" customFormat="1" x14ac:dyDescent="0.35">
      <c r="B1362" s="536" t="s">
        <v>257</v>
      </c>
      <c r="C1362" s="536"/>
      <c r="D1362" s="536"/>
      <c r="E1362" s="302">
        <f>1500-LEN(B1361)</f>
        <v>1500</v>
      </c>
      <c r="F1362" s="4"/>
      <c r="G1362" s="4"/>
      <c r="H1362" s="4"/>
      <c r="I1362" s="4"/>
      <c r="J1362" s="4"/>
      <c r="K1362" s="4"/>
      <c r="L1362" s="4"/>
      <c r="M1362" s="4"/>
      <c r="N1362" s="4"/>
      <c r="O1362" s="275"/>
      <c r="P1362" s="275"/>
      <c r="Q1362" s="275"/>
      <c r="R1362" s="275"/>
      <c r="S1362" s="275"/>
    </row>
    <row r="1363" spans="2:19" s="276" customFormat="1" x14ac:dyDescent="0.35">
      <c r="B1363" s="536"/>
      <c r="C1363" s="536"/>
      <c r="D1363" s="536"/>
      <c r="E1363" s="536"/>
      <c r="F1363" s="4"/>
      <c r="G1363" s="4"/>
      <c r="H1363" s="4"/>
      <c r="I1363" s="4"/>
      <c r="J1363" s="4"/>
      <c r="K1363" s="4"/>
      <c r="L1363" s="4"/>
      <c r="M1363" s="4"/>
      <c r="N1363" s="4"/>
      <c r="O1363" s="275"/>
      <c r="P1363" s="275"/>
      <c r="Q1363" s="275"/>
      <c r="R1363" s="275"/>
      <c r="S1363" s="275"/>
    </row>
    <row r="1364" spans="2:19" s="276" customFormat="1" x14ac:dyDescent="0.35">
      <c r="B1364" s="520" t="s">
        <v>445</v>
      </c>
      <c r="C1364" s="520"/>
      <c r="D1364" s="4"/>
      <c r="E1364" s="4"/>
      <c r="F1364" s="4"/>
      <c r="G1364" s="4"/>
      <c r="H1364" s="4"/>
      <c r="I1364" s="4"/>
      <c r="J1364" s="4"/>
      <c r="K1364" s="4"/>
      <c r="L1364" s="4"/>
      <c r="M1364" s="4"/>
      <c r="N1364" s="4"/>
      <c r="O1364" s="275"/>
      <c r="P1364" s="275"/>
      <c r="Q1364" s="275"/>
      <c r="R1364" s="275"/>
      <c r="S1364" s="275"/>
    </row>
    <row r="1365" spans="2:19" s="276" customFormat="1" x14ac:dyDescent="0.35">
      <c r="B1365" s="536" t="s">
        <v>444</v>
      </c>
      <c r="C1365" s="536"/>
      <c r="D1365" s="275"/>
      <c r="E1365" s="4"/>
      <c r="F1365" s="4"/>
      <c r="G1365" s="4"/>
      <c r="H1365" s="4"/>
      <c r="I1365" s="4"/>
      <c r="J1365" s="4"/>
      <c r="K1365" s="4"/>
      <c r="L1365" s="4"/>
      <c r="M1365" s="4"/>
      <c r="N1365" s="4"/>
      <c r="O1365" s="275"/>
      <c r="P1365" s="275"/>
      <c r="Q1365" s="275"/>
      <c r="R1365" s="275"/>
      <c r="S1365" s="275"/>
    </row>
    <row r="1366" spans="2:19" s="276" customFormat="1" x14ac:dyDescent="0.35">
      <c r="B1366" s="275"/>
      <c r="C1366" s="275"/>
      <c r="D1366" s="275"/>
      <c r="E1366" s="4"/>
      <c r="F1366" s="4"/>
      <c r="G1366" s="4"/>
      <c r="H1366" s="4"/>
      <c r="I1366" s="4"/>
      <c r="J1366" s="4"/>
      <c r="K1366" s="4"/>
      <c r="L1366" s="4"/>
      <c r="M1366" s="4"/>
      <c r="N1366" s="4"/>
      <c r="O1366" s="275"/>
      <c r="P1366" s="275"/>
      <c r="Q1366" s="275"/>
      <c r="R1366" s="275"/>
      <c r="S1366" s="275"/>
    </row>
    <row r="1367" spans="2:19" s="276" customFormat="1" x14ac:dyDescent="0.35">
      <c r="B1367" s="304"/>
      <c r="C1367" s="8"/>
      <c r="D1367" s="300" t="s">
        <v>732</v>
      </c>
      <c r="E1367" s="275"/>
      <c r="F1367" s="4"/>
      <c r="G1367" s="4"/>
      <c r="H1367" s="4"/>
      <c r="I1367" s="4"/>
      <c r="J1367" s="1064"/>
      <c r="K1367" s="1064"/>
      <c r="L1367" s="1064"/>
      <c r="M1367" s="1064"/>
      <c r="N1367" s="1064"/>
      <c r="O1367" s="1064"/>
      <c r="P1367" s="1064"/>
      <c r="Q1367" s="1064"/>
      <c r="R1367" s="1064"/>
      <c r="S1367" s="275"/>
    </row>
    <row r="1368" spans="2:19" s="276" customFormat="1" x14ac:dyDescent="0.35">
      <c r="B1368" s="505"/>
      <c r="C1368" s="8"/>
      <c r="D1368" s="300" t="s">
        <v>725</v>
      </c>
      <c r="E1368" s="275"/>
      <c r="F1368" s="4"/>
      <c r="G1368" s="4"/>
      <c r="H1368" s="4"/>
      <c r="I1368" s="4"/>
      <c r="J1368" s="1065"/>
      <c r="K1368" s="1065"/>
      <c r="L1368" s="1065"/>
      <c r="M1368" s="1065"/>
      <c r="N1368" s="1065"/>
      <c r="O1368" s="1065"/>
      <c r="P1368" s="1065"/>
      <c r="Q1368" s="1065"/>
      <c r="R1368" s="1065"/>
      <c r="S1368" s="275"/>
    </row>
    <row r="1369" spans="2:19" s="276" customFormat="1" x14ac:dyDescent="0.35">
      <c r="B1369" s="304"/>
      <c r="C1369" s="8"/>
      <c r="D1369" s="300" t="s">
        <v>443</v>
      </c>
      <c r="E1369" s="275"/>
      <c r="F1369" s="4"/>
      <c r="G1369" s="4"/>
      <c r="H1369" s="4"/>
      <c r="I1369" s="4"/>
      <c r="J1369" s="1065"/>
      <c r="K1369" s="1065"/>
      <c r="L1369" s="1065"/>
      <c r="M1369" s="1065"/>
      <c r="N1369" s="1065"/>
      <c r="O1369" s="1065"/>
      <c r="P1369" s="1065"/>
      <c r="Q1369" s="1065"/>
      <c r="R1369" s="1065"/>
      <c r="S1369" s="275"/>
    </row>
    <row r="1370" spans="2:19" s="276" customFormat="1" x14ac:dyDescent="0.35">
      <c r="B1370" s="304"/>
      <c r="C1370" s="8"/>
      <c r="D1370" s="300" t="s">
        <v>442</v>
      </c>
      <c r="E1370" s="275"/>
      <c r="F1370" s="4"/>
      <c r="G1370" s="4"/>
      <c r="H1370" s="4"/>
      <c r="I1370" s="4"/>
      <c r="J1370" s="1065"/>
      <c r="K1370" s="1065"/>
      <c r="L1370" s="1065"/>
      <c r="M1370" s="1065"/>
      <c r="N1370" s="1065"/>
      <c r="O1370" s="1065"/>
      <c r="P1370" s="1065"/>
      <c r="Q1370" s="1065"/>
      <c r="R1370" s="1065"/>
      <c r="S1370" s="275"/>
    </row>
    <row r="1371" spans="2:19" s="276" customFormat="1" x14ac:dyDescent="0.35">
      <c r="B1371" s="304"/>
      <c r="C1371" s="8"/>
      <c r="D1371" s="300" t="s">
        <v>441</v>
      </c>
      <c r="E1371" s="275"/>
      <c r="F1371" s="4"/>
      <c r="G1371" s="4"/>
      <c r="H1371" s="4"/>
      <c r="I1371" s="4"/>
      <c r="J1371" s="535"/>
      <c r="K1371" s="4"/>
      <c r="L1371" s="4"/>
      <c r="M1371" s="4"/>
      <c r="N1371" s="4"/>
      <c r="O1371" s="275"/>
      <c r="P1371" s="275"/>
      <c r="Q1371" s="275"/>
      <c r="R1371" s="275"/>
      <c r="S1371" s="275"/>
    </row>
    <row r="1372" spans="2:19" s="276" customFormat="1" x14ac:dyDescent="0.35">
      <c r="B1372" s="275"/>
      <c r="C1372" s="275"/>
      <c r="D1372" s="4"/>
      <c r="E1372" s="4"/>
      <c r="F1372" s="4"/>
      <c r="G1372" s="4"/>
      <c r="H1372" s="4"/>
      <c r="I1372" s="4"/>
      <c r="J1372" s="4"/>
      <c r="K1372" s="4"/>
      <c r="L1372" s="4"/>
      <c r="M1372" s="4"/>
      <c r="N1372" s="4"/>
      <c r="O1372" s="275"/>
      <c r="P1372" s="275"/>
      <c r="Q1372" s="275"/>
      <c r="R1372" s="275"/>
      <c r="S1372" s="275"/>
    </row>
    <row r="1373" spans="2:19" s="276" customFormat="1" x14ac:dyDescent="0.35">
      <c r="B1373" s="536" t="s">
        <v>440</v>
      </c>
      <c r="C1373" s="536"/>
      <c r="D1373" s="275"/>
      <c r="E1373" s="4"/>
      <c r="F1373" s="4"/>
      <c r="G1373" s="4"/>
      <c r="H1373" s="4"/>
      <c r="I1373" s="4"/>
      <c r="J1373" s="537" t="s">
        <v>727</v>
      </c>
      <c r="K1373" s="275"/>
      <c r="L1373" s="536"/>
      <c r="M1373" s="536"/>
      <c r="N1373" s="536"/>
      <c r="O1373" s="275"/>
      <c r="P1373" s="536" t="s">
        <v>728</v>
      </c>
      <c r="Q1373" s="4"/>
      <c r="R1373" s="275"/>
      <c r="S1373" s="286"/>
    </row>
    <row r="1374" spans="2:19" s="276" customFormat="1" x14ac:dyDescent="0.35">
      <c r="B1374" s="275"/>
      <c r="C1374" s="275"/>
      <c r="D1374" s="4"/>
      <c r="E1374" s="4"/>
      <c r="F1374" s="4"/>
      <c r="G1374" s="4"/>
      <c r="H1374" s="4"/>
      <c r="I1374" s="4"/>
      <c r="J1374" s="275"/>
      <c r="K1374" s="275"/>
      <c r="L1374" s="539"/>
      <c r="M1374" s="539"/>
      <c r="N1374" s="539"/>
      <c r="O1374" s="275"/>
      <c r="P1374" s="4"/>
      <c r="Q1374" s="4"/>
      <c r="R1374" s="275"/>
      <c r="S1374" s="286"/>
    </row>
    <row r="1375" spans="2:19" s="276" customFormat="1" x14ac:dyDescent="0.35">
      <c r="B1375" s="278"/>
      <c r="C1375" s="8"/>
      <c r="D1375" s="300" t="s">
        <v>437</v>
      </c>
      <c r="E1375" s="275"/>
      <c r="F1375" s="4"/>
      <c r="G1375" s="4"/>
      <c r="H1375" s="4"/>
      <c r="I1375" s="4"/>
      <c r="J1375" s="1055"/>
      <c r="K1375" s="1056"/>
      <c r="L1375" s="1056"/>
      <c r="M1375" s="1056"/>
      <c r="N1375" s="1057"/>
      <c r="O1375" s="275"/>
      <c r="P1375" s="1055"/>
      <c r="Q1375" s="1056"/>
      <c r="R1375" s="1057"/>
      <c r="S1375" s="286"/>
    </row>
    <row r="1376" spans="2:19" s="276" customFormat="1" x14ac:dyDescent="0.35">
      <c r="B1376" s="278"/>
      <c r="C1376" s="8"/>
      <c r="D1376" s="300" t="s">
        <v>436</v>
      </c>
      <c r="E1376" s="275"/>
      <c r="F1376" s="4"/>
      <c r="G1376" s="4"/>
      <c r="H1376" s="4"/>
      <c r="I1376" s="4"/>
      <c r="J1376" s="1055"/>
      <c r="K1376" s="1056"/>
      <c r="L1376" s="1056"/>
      <c r="M1376" s="1056"/>
      <c r="N1376" s="1057"/>
      <c r="O1376" s="275"/>
      <c r="P1376" s="1055"/>
      <c r="Q1376" s="1056"/>
      <c r="R1376" s="1057"/>
      <c r="S1376" s="286"/>
    </row>
    <row r="1377" spans="2:19" s="276" customFormat="1" x14ac:dyDescent="0.35">
      <c r="B1377" s="278"/>
      <c r="C1377" s="8"/>
      <c r="D1377" s="300" t="s">
        <v>435</v>
      </c>
      <c r="E1377" s="275"/>
      <c r="F1377" s="4"/>
      <c r="G1377" s="4"/>
      <c r="H1377" s="4"/>
      <c r="I1377" s="4"/>
      <c r="J1377" s="1055"/>
      <c r="K1377" s="1056"/>
      <c r="L1377" s="1056"/>
      <c r="M1377" s="1056"/>
      <c r="N1377" s="1057"/>
      <c r="O1377" s="275"/>
      <c r="P1377" s="1055"/>
      <c r="Q1377" s="1056"/>
      <c r="R1377" s="1057"/>
      <c r="S1377" s="286"/>
    </row>
    <row r="1378" spans="2:19" s="276" customFormat="1" x14ac:dyDescent="0.35">
      <c r="B1378" s="278"/>
      <c r="C1378" s="8"/>
      <c r="D1378" s="300" t="s">
        <v>434</v>
      </c>
      <c r="E1378" s="275"/>
      <c r="F1378" s="4"/>
      <c r="G1378" s="4"/>
      <c r="H1378" s="4"/>
      <c r="I1378" s="4"/>
      <c r="J1378" s="1055"/>
      <c r="K1378" s="1056"/>
      <c r="L1378" s="1056"/>
      <c r="M1378" s="1056"/>
      <c r="N1378" s="1057"/>
      <c r="O1378" s="275"/>
      <c r="P1378" s="1055"/>
      <c r="Q1378" s="1056"/>
      <c r="R1378" s="1057"/>
      <c r="S1378" s="286"/>
    </row>
    <row r="1379" spans="2:19" s="276" customFormat="1" x14ac:dyDescent="0.35">
      <c r="B1379" s="278"/>
      <c r="C1379" s="8"/>
      <c r="D1379" s="300" t="s">
        <v>433</v>
      </c>
      <c r="E1379" s="275"/>
      <c r="F1379" s="4"/>
      <c r="G1379" s="4"/>
      <c r="H1379" s="4"/>
      <c r="I1379" s="4"/>
      <c r="J1379" s="1055"/>
      <c r="K1379" s="1056"/>
      <c r="L1379" s="1056"/>
      <c r="M1379" s="1056"/>
      <c r="N1379" s="1057"/>
      <c r="O1379" s="275"/>
      <c r="P1379" s="1055"/>
      <c r="Q1379" s="1056"/>
      <c r="R1379" s="1057"/>
      <c r="S1379" s="286"/>
    </row>
    <row r="1380" spans="2:19" s="276" customFormat="1" x14ac:dyDescent="0.35">
      <c r="B1380" s="278"/>
      <c r="C1380" s="8"/>
      <c r="D1380" s="300" t="s">
        <v>432</v>
      </c>
      <c r="E1380" s="275"/>
      <c r="F1380" s="4"/>
      <c r="G1380" s="4"/>
      <c r="H1380" s="4"/>
      <c r="I1380" s="4"/>
      <c r="J1380" s="1055"/>
      <c r="K1380" s="1056"/>
      <c r="L1380" s="1056"/>
      <c r="M1380" s="1056"/>
      <c r="N1380" s="1057"/>
      <c r="O1380" s="275"/>
      <c r="P1380" s="1055"/>
      <c r="Q1380" s="1056"/>
      <c r="R1380" s="1057"/>
      <c r="S1380" s="286"/>
    </row>
    <row r="1381" spans="2:19" s="276" customFormat="1" x14ac:dyDescent="0.35">
      <c r="B1381" s="278"/>
      <c r="C1381" s="8"/>
      <c r="D1381" s="300" t="s">
        <v>431</v>
      </c>
      <c r="E1381" s="275"/>
      <c r="F1381" s="4"/>
      <c r="G1381" s="4"/>
      <c r="H1381" s="4"/>
      <c r="I1381" s="4"/>
      <c r="J1381" s="1055"/>
      <c r="K1381" s="1056"/>
      <c r="L1381" s="1056"/>
      <c r="M1381" s="1056"/>
      <c r="N1381" s="1057"/>
      <c r="O1381" s="275"/>
      <c r="P1381" s="1055"/>
      <c r="Q1381" s="1056"/>
      <c r="R1381" s="1057"/>
      <c r="S1381" s="275"/>
    </row>
    <row r="1382" spans="2:19" s="276" customFormat="1" ht="15" customHeight="1" x14ac:dyDescent="0.35">
      <c r="B1382" s="278"/>
      <c r="C1382" s="8"/>
      <c r="D1382" s="300" t="s">
        <v>430</v>
      </c>
      <c r="E1382" s="275"/>
      <c r="F1382" s="4"/>
      <c r="G1382" s="4"/>
      <c r="H1382" s="4"/>
      <c r="I1382" s="4"/>
      <c r="J1382" s="1055"/>
      <c r="K1382" s="1056"/>
      <c r="L1382" s="1056"/>
      <c r="M1382" s="1056"/>
      <c r="N1382" s="1057"/>
      <c r="O1382" s="275"/>
      <c r="P1382" s="1055"/>
      <c r="Q1382" s="1056"/>
      <c r="R1382" s="1057"/>
      <c r="S1382" s="285"/>
    </row>
    <row r="1383" spans="2:19" s="276" customFormat="1" ht="15" customHeight="1" x14ac:dyDescent="0.35">
      <c r="B1383" s="520"/>
      <c r="C1383" s="520"/>
      <c r="D1383" s="4"/>
      <c r="E1383" s="4"/>
      <c r="F1383" s="4"/>
      <c r="G1383" s="4"/>
      <c r="H1383" s="4"/>
      <c r="I1383" s="4"/>
      <c r="J1383" s="4"/>
      <c r="K1383" s="4"/>
      <c r="L1383" s="4"/>
      <c r="M1383" s="4"/>
      <c r="N1383" s="4"/>
      <c r="O1383" s="275"/>
      <c r="P1383" s="275"/>
      <c r="Q1383" s="275"/>
      <c r="R1383" s="275"/>
      <c r="S1383" s="284"/>
    </row>
    <row r="1384" spans="2:19" s="276" customFormat="1" x14ac:dyDescent="0.35">
      <c r="B1384" s="520" t="s">
        <v>729</v>
      </c>
      <c r="C1384" s="520"/>
      <c r="D1384" s="4"/>
      <c r="E1384" s="4"/>
      <c r="F1384" s="4"/>
      <c r="G1384" s="4"/>
      <c r="H1384" s="4"/>
      <c r="I1384" s="4"/>
      <c r="J1384" s="4"/>
      <c r="K1384" s="4"/>
      <c r="L1384" s="4"/>
      <c r="M1384" s="4"/>
      <c r="N1384" s="4"/>
      <c r="O1384" s="275"/>
      <c r="P1384" s="275"/>
      <c r="Q1384" s="275"/>
      <c r="R1384" s="275"/>
      <c r="S1384" s="279"/>
    </row>
    <row r="1385" spans="2:19" s="276" customFormat="1" ht="37.5" customHeight="1" x14ac:dyDescent="0.35">
      <c r="B1385" s="1058" t="s">
        <v>991</v>
      </c>
      <c r="C1385" s="1058"/>
      <c r="D1385" s="1058"/>
      <c r="E1385" s="1058"/>
      <c r="F1385" s="1058"/>
      <c r="G1385" s="1058"/>
      <c r="H1385" s="1058"/>
      <c r="I1385" s="1058"/>
      <c r="J1385" s="1058"/>
      <c r="K1385" s="1058"/>
      <c r="L1385" s="1058"/>
      <c r="M1385" s="1058"/>
      <c r="N1385" s="1058"/>
      <c r="O1385" s="1058"/>
      <c r="P1385" s="1058"/>
      <c r="Q1385" s="1058"/>
      <c r="R1385" s="1058"/>
      <c r="S1385" s="279"/>
    </row>
    <row r="1386" spans="2:19" s="276" customFormat="1" ht="80.150000000000006" customHeight="1" x14ac:dyDescent="0.35">
      <c r="B1386" s="1059"/>
      <c r="C1386" s="1060"/>
      <c r="D1386" s="1060"/>
      <c r="E1386" s="1060"/>
      <c r="F1386" s="1060"/>
      <c r="G1386" s="1060"/>
      <c r="H1386" s="1060"/>
      <c r="I1386" s="1060"/>
      <c r="J1386" s="1060"/>
      <c r="K1386" s="1060"/>
      <c r="L1386" s="1060"/>
      <c r="M1386" s="1060"/>
      <c r="N1386" s="1060"/>
      <c r="O1386" s="1060"/>
      <c r="P1386" s="1060"/>
      <c r="Q1386" s="1060"/>
      <c r="R1386" s="1061"/>
      <c r="S1386" s="275"/>
    </row>
    <row r="1387" spans="2:19" s="276" customFormat="1" x14ac:dyDescent="0.35">
      <c r="B1387" s="540" t="s">
        <v>257</v>
      </c>
      <c r="C1387" s="540"/>
      <c r="D1387" s="541"/>
      <c r="E1387" s="542">
        <f>1500-LEN(B1386)</f>
        <v>1500</v>
      </c>
      <c r="F1387" s="541"/>
      <c r="G1387" s="541"/>
      <c r="H1387" s="541"/>
      <c r="I1387" s="541"/>
      <c r="J1387" s="541"/>
      <c r="K1387" s="541"/>
      <c r="L1387" s="543"/>
      <c r="M1387" s="541"/>
      <c r="N1387" s="544"/>
      <c r="O1387" s="544"/>
      <c r="P1387" s="544"/>
      <c r="Q1387" s="544"/>
      <c r="R1387" s="544"/>
      <c r="S1387" s="279"/>
    </row>
    <row r="1388" spans="2:19" s="276" customFormat="1" ht="15" customHeight="1" x14ac:dyDescent="0.35">
      <c r="B1388" s="535"/>
      <c r="C1388" s="535"/>
      <c r="D1388" s="284"/>
      <c r="E1388" s="545"/>
      <c r="F1388" s="284"/>
      <c r="G1388" s="284"/>
      <c r="H1388" s="284"/>
      <c r="I1388" s="284"/>
      <c r="J1388" s="284"/>
      <c r="K1388" s="284"/>
      <c r="L1388" s="532"/>
      <c r="M1388" s="284"/>
      <c r="N1388" s="279"/>
      <c r="O1388" s="279"/>
      <c r="P1388" s="279"/>
      <c r="Q1388" s="279"/>
      <c r="R1388" s="279"/>
      <c r="S1388" s="275"/>
    </row>
    <row r="1389" spans="2:19" s="276" customFormat="1" x14ac:dyDescent="0.35">
      <c r="B1389" s="546" t="s">
        <v>730</v>
      </c>
      <c r="C1389" s="535"/>
      <c r="D1389" s="284"/>
      <c r="E1389" s="545"/>
      <c r="F1389" s="284"/>
      <c r="G1389" s="284"/>
      <c r="H1389" s="284"/>
      <c r="I1389" s="284"/>
      <c r="J1389" s="284"/>
      <c r="K1389" s="284"/>
      <c r="L1389" s="532"/>
      <c r="M1389" s="284"/>
      <c r="N1389" s="279"/>
      <c r="O1389" s="279"/>
      <c r="P1389" s="279"/>
      <c r="Q1389" s="279"/>
      <c r="R1389" s="279"/>
      <c r="S1389" s="275"/>
    </row>
    <row r="1390" spans="2:19" s="276" customFormat="1" ht="24" customHeight="1" x14ac:dyDescent="0.35">
      <c r="B1390" s="1058" t="s">
        <v>731</v>
      </c>
      <c r="C1390" s="1058"/>
      <c r="D1390" s="1058"/>
      <c r="E1390" s="1058"/>
      <c r="F1390" s="1058"/>
      <c r="G1390" s="1058"/>
      <c r="H1390" s="1058"/>
      <c r="I1390" s="1058"/>
      <c r="J1390" s="1058"/>
      <c r="K1390" s="1058"/>
      <c r="L1390" s="1058"/>
      <c r="M1390" s="1058"/>
      <c r="N1390" s="1058"/>
      <c r="O1390" s="1058"/>
      <c r="P1390" s="1058"/>
      <c r="Q1390" s="1058"/>
      <c r="R1390" s="1058"/>
      <c r="S1390" s="275"/>
    </row>
    <row r="1391" spans="2:19" s="276" customFormat="1" ht="80.150000000000006" customHeight="1" x14ac:dyDescent="0.35">
      <c r="B1391" s="1059"/>
      <c r="C1391" s="1060"/>
      <c r="D1391" s="1060"/>
      <c r="E1391" s="1060"/>
      <c r="F1391" s="1060"/>
      <c r="G1391" s="1060"/>
      <c r="H1391" s="1060"/>
      <c r="I1391" s="1060"/>
      <c r="J1391" s="1060"/>
      <c r="K1391" s="1060"/>
      <c r="L1391" s="1060"/>
      <c r="M1391" s="1060"/>
      <c r="N1391" s="1060"/>
      <c r="O1391" s="1060"/>
      <c r="P1391" s="1060"/>
      <c r="Q1391" s="1060"/>
      <c r="R1391" s="1061"/>
      <c r="S1391" s="275"/>
    </row>
    <row r="1392" spans="2:19" s="276" customFormat="1" ht="16" thickBot="1" x14ac:dyDescent="0.4">
      <c r="B1392" s="547" t="s">
        <v>257</v>
      </c>
      <c r="C1392" s="547"/>
      <c r="D1392" s="548"/>
      <c r="E1392" s="549">
        <f>1500-LEN(B1391)</f>
        <v>1500</v>
      </c>
      <c r="F1392" s="548"/>
      <c r="G1392" s="548"/>
      <c r="H1392" s="548"/>
      <c r="I1392" s="548"/>
      <c r="J1392" s="548"/>
      <c r="K1392" s="548"/>
      <c r="L1392" s="550"/>
      <c r="M1392" s="548"/>
      <c r="N1392" s="551"/>
      <c r="O1392" s="551"/>
      <c r="P1392" s="551"/>
      <c r="Q1392" s="551"/>
      <c r="R1392" s="551"/>
      <c r="S1392" s="275"/>
    </row>
    <row r="1393" spans="2:19" s="276" customFormat="1" x14ac:dyDescent="0.35">
      <c r="B1393" s="535"/>
      <c r="C1393" s="535"/>
      <c r="D1393" s="284"/>
      <c r="E1393" s="545"/>
      <c r="F1393" s="284"/>
      <c r="G1393" s="284"/>
      <c r="H1393" s="284"/>
      <c r="I1393" s="284"/>
      <c r="J1393" s="284"/>
      <c r="K1393" s="284"/>
      <c r="L1393" s="532"/>
      <c r="M1393" s="284"/>
      <c r="N1393" s="279"/>
      <c r="O1393" s="279"/>
      <c r="P1393" s="279"/>
      <c r="Q1393" s="279"/>
      <c r="R1393" s="279"/>
      <c r="S1393" s="275"/>
    </row>
    <row r="1394" spans="2:19" s="276" customFormat="1" ht="18" x14ac:dyDescent="0.4">
      <c r="B1394" s="519" t="s">
        <v>463</v>
      </c>
      <c r="C1394" s="519"/>
      <c r="D1394" s="520"/>
      <c r="E1394" s="520"/>
      <c r="F1394" s="520"/>
      <c r="G1394" s="520"/>
      <c r="H1394" s="520"/>
      <c r="I1394" s="520"/>
      <c r="J1394" s="520"/>
      <c r="K1394" s="520"/>
      <c r="L1394" s="521"/>
      <c r="M1394" s="520"/>
      <c r="N1394" s="166"/>
      <c r="O1394" s="275"/>
      <c r="P1394" s="166"/>
      <c r="Q1394" s="275"/>
      <c r="R1394" s="275"/>
      <c r="S1394" s="275"/>
    </row>
    <row r="1395" spans="2:19" s="276" customFormat="1" ht="16" thickBot="1" x14ac:dyDescent="0.4">
      <c r="B1395" s="522" t="s">
        <v>462</v>
      </c>
      <c r="C1395" s="522"/>
      <c r="D1395" s="523"/>
      <c r="E1395" s="523"/>
      <c r="F1395" s="523"/>
      <c r="G1395" s="523"/>
      <c r="H1395" s="523"/>
      <c r="I1395" s="523"/>
      <c r="J1395" s="523"/>
      <c r="K1395" s="523"/>
      <c r="L1395" s="524"/>
      <c r="M1395" s="523"/>
      <c r="N1395" s="525"/>
      <c r="O1395" s="275"/>
      <c r="P1395" s="525"/>
      <c r="Q1395" s="525"/>
      <c r="R1395" s="525"/>
      <c r="S1395" s="279"/>
    </row>
    <row r="1396" spans="2:19" s="276" customFormat="1" x14ac:dyDescent="0.35">
      <c r="B1396" s="526"/>
      <c r="C1396" s="526"/>
      <c r="D1396" s="526"/>
      <c r="E1396" s="527"/>
      <c r="F1396" s="726" t="s">
        <v>886</v>
      </c>
      <c r="G1396" s="282"/>
      <c r="H1396" s="528"/>
      <c r="I1396" s="528"/>
      <c r="J1396" s="526"/>
      <c r="K1396" s="526"/>
      <c r="L1396" s="529" t="s">
        <v>238</v>
      </c>
      <c r="M1396" s="526"/>
      <c r="N1396" s="1062" t="s">
        <v>255</v>
      </c>
      <c r="O1396" s="1062"/>
      <c r="P1396" s="1062"/>
      <c r="Q1396" s="530"/>
      <c r="R1396" s="530"/>
      <c r="S1396" s="275"/>
    </row>
    <row r="1397" spans="2:19" s="276" customFormat="1" x14ac:dyDescent="0.35">
      <c r="B1397" s="531" t="s">
        <v>468</v>
      </c>
      <c r="C1397" s="532"/>
      <c r="D1397" s="533">
        <f>D1331+1</f>
        <v>22</v>
      </c>
      <c r="E1397" s="1074"/>
      <c r="F1397" s="1075"/>
      <c r="G1397" s="1076"/>
      <c r="H1397" s="4"/>
      <c r="I1397" s="4"/>
      <c r="J1397" s="8" t="s">
        <v>232</v>
      </c>
      <c r="K1397" s="8"/>
      <c r="L1397" s="283"/>
      <c r="M1397" s="4"/>
      <c r="N1397" s="1070"/>
      <c r="O1397" s="1071"/>
      <c r="P1397" s="1071"/>
      <c r="Q1397" s="1071"/>
      <c r="R1397" s="1072"/>
      <c r="S1397" s="275"/>
    </row>
    <row r="1398" spans="2:19" s="276" customFormat="1" x14ac:dyDescent="0.35">
      <c r="B1398" s="8" t="s">
        <v>231</v>
      </c>
      <c r="C1398" s="8"/>
      <c r="D1398" s="1077"/>
      <c r="E1398" s="1077"/>
      <c r="F1398" s="1077"/>
      <c r="G1398" s="1077"/>
      <c r="H1398" s="4"/>
      <c r="I1398" s="4"/>
      <c r="J1398" s="8" t="s">
        <v>241</v>
      </c>
      <c r="K1398" s="8"/>
      <c r="L1398" s="283"/>
      <c r="M1398" s="4"/>
      <c r="N1398" s="1070"/>
      <c r="O1398" s="1071"/>
      <c r="P1398" s="1071"/>
      <c r="Q1398" s="1071"/>
      <c r="R1398" s="1072"/>
      <c r="S1398" s="275"/>
    </row>
    <row r="1399" spans="2:19" s="276" customFormat="1" x14ac:dyDescent="0.35">
      <c r="B1399" s="8" t="s">
        <v>227</v>
      </c>
      <c r="C1399" s="8"/>
      <c r="D1399" s="1069"/>
      <c r="E1399" s="1069"/>
      <c r="F1399" s="1069"/>
      <c r="G1399" s="1069"/>
      <c r="H1399" s="4"/>
      <c r="I1399" s="4"/>
      <c r="J1399" s="8" t="s">
        <v>239</v>
      </c>
      <c r="K1399" s="8"/>
      <c r="L1399" s="283"/>
      <c r="M1399" s="4"/>
      <c r="N1399" s="1070"/>
      <c r="O1399" s="1071"/>
      <c r="P1399" s="1071"/>
      <c r="Q1399" s="1071"/>
      <c r="R1399" s="1072"/>
      <c r="S1399" s="275"/>
    </row>
    <row r="1400" spans="2:19" s="276" customFormat="1" x14ac:dyDescent="0.35">
      <c r="B1400" s="8" t="s">
        <v>461</v>
      </c>
      <c r="C1400" s="8"/>
      <c r="D1400" s="1069"/>
      <c r="E1400" s="1069"/>
      <c r="F1400" s="1069"/>
      <c r="G1400" s="1069"/>
      <c r="H1400" s="4"/>
      <c r="I1400" s="4"/>
      <c r="J1400" s="8" t="s">
        <v>244</v>
      </c>
      <c r="K1400" s="8"/>
      <c r="L1400" s="283"/>
      <c r="M1400" s="4"/>
      <c r="N1400" s="1070"/>
      <c r="O1400" s="1071"/>
      <c r="P1400" s="1071"/>
      <c r="Q1400" s="1071"/>
      <c r="R1400" s="1072"/>
      <c r="S1400" s="275"/>
    </row>
    <row r="1401" spans="2:19" s="276" customFormat="1" x14ac:dyDescent="0.35">
      <c r="B1401" s="8" t="s">
        <v>254</v>
      </c>
      <c r="C1401" s="8"/>
      <c r="D1401" s="1073"/>
      <c r="E1401" s="1073"/>
      <c r="F1401" s="1073"/>
      <c r="G1401" s="1073"/>
      <c r="H1401" s="4"/>
      <c r="I1401" s="4"/>
      <c r="J1401" s="8" t="s">
        <v>240</v>
      </c>
      <c r="K1401" s="8"/>
      <c r="L1401" s="283"/>
      <c r="M1401" s="4"/>
      <c r="N1401" s="1070"/>
      <c r="O1401" s="1071"/>
      <c r="P1401" s="1071"/>
      <c r="Q1401" s="1071"/>
      <c r="R1401" s="1072"/>
      <c r="S1401" s="275"/>
    </row>
    <row r="1402" spans="2:19" s="276" customFormat="1" x14ac:dyDescent="0.35">
      <c r="B1402" s="8" t="s">
        <v>48</v>
      </c>
      <c r="C1402" s="8"/>
      <c r="D1402" s="1069"/>
      <c r="E1402" s="1069"/>
      <c r="F1402" s="1069"/>
      <c r="G1402" s="1069"/>
      <c r="H1402" s="4"/>
      <c r="I1402" s="4"/>
      <c r="J1402" s="4"/>
      <c r="K1402" s="4"/>
      <c r="L1402" s="8"/>
      <c r="M1402" s="4"/>
      <c r="N1402" s="299"/>
      <c r="O1402" s="275"/>
      <c r="P1402" s="299"/>
      <c r="Q1402" s="275"/>
      <c r="R1402" s="275"/>
      <c r="S1402" s="275"/>
    </row>
    <row r="1403" spans="2:19" s="276" customFormat="1" x14ac:dyDescent="0.35">
      <c r="B1403" s="8" t="s">
        <v>283</v>
      </c>
      <c r="C1403" s="4"/>
      <c r="D1403" s="1069"/>
      <c r="E1403" s="1069"/>
      <c r="F1403" s="1069"/>
      <c r="G1403" s="1069"/>
      <c r="H1403" s="4"/>
      <c r="I1403" s="4"/>
      <c r="J1403" s="275"/>
      <c r="K1403" s="275"/>
      <c r="L1403" s="275"/>
      <c r="M1403" s="275"/>
      <c r="N1403" s="275"/>
      <c r="O1403" s="275"/>
      <c r="P1403" s="275"/>
      <c r="Q1403" s="275"/>
      <c r="R1403" s="275"/>
      <c r="S1403" s="275"/>
    </row>
    <row r="1404" spans="2:19" s="276" customFormat="1" x14ac:dyDescent="0.35">
      <c r="B1404" s="8" t="s">
        <v>236</v>
      </c>
      <c r="C1404" s="8"/>
      <c r="D1404" s="280"/>
      <c r="E1404" s="534" t="s">
        <v>234</v>
      </c>
      <c r="F1404" s="4"/>
      <c r="G1404" s="4"/>
      <c r="H1404" s="4"/>
      <c r="I1404" s="4"/>
      <c r="J1404" s="8" t="s">
        <v>243</v>
      </c>
      <c r="K1404" s="4"/>
      <c r="L1404" s="282"/>
      <c r="M1404" s="4"/>
      <c r="N1404"/>
      <c r="O1404"/>
      <c r="P1404"/>
      <c r="Q1404"/>
      <c r="R1404" s="275"/>
      <c r="S1404" s="275"/>
    </row>
    <row r="1405" spans="2:19" s="276" customFormat="1" x14ac:dyDescent="0.35">
      <c r="B1405" s="8" t="s">
        <v>237</v>
      </c>
      <c r="C1405" s="8"/>
      <c r="D1405" s="280"/>
      <c r="E1405" s="534" t="s">
        <v>235</v>
      </c>
      <c r="F1405" s="4"/>
      <c r="G1405" s="4"/>
      <c r="H1405" s="4"/>
      <c r="I1405" s="4"/>
      <c r="J1405" s="8" t="s">
        <v>233</v>
      </c>
      <c r="K1405" s="4"/>
      <c r="L1405" s="281"/>
      <c r="M1405" s="4"/>
      <c r="N1405" s="299"/>
      <c r="O1405" s="275"/>
      <c r="P1405" s="299"/>
      <c r="Q1405" s="275"/>
      <c r="R1405" s="275"/>
      <c r="S1405" s="275"/>
    </row>
    <row r="1406" spans="2:19" s="276" customFormat="1" x14ac:dyDescent="0.35">
      <c r="B1406" s="275"/>
      <c r="C1406" s="275"/>
      <c r="D1406" s="275"/>
      <c r="E1406" s="275"/>
      <c r="F1406" s="275"/>
      <c r="G1406" s="275"/>
      <c r="H1406" s="275"/>
      <c r="I1406" s="275"/>
      <c r="J1406" s="8" t="s">
        <v>183</v>
      </c>
      <c r="K1406" s="4"/>
      <c r="L1406" s="1066"/>
      <c r="M1406" s="1067"/>
      <c r="N1406" s="1067"/>
      <c r="O1406" s="1067"/>
      <c r="P1406" s="1068"/>
      <c r="Q1406" s="275"/>
      <c r="R1406" s="275"/>
      <c r="S1406" s="275"/>
    </row>
    <row r="1407" spans="2:19" s="276" customFormat="1" x14ac:dyDescent="0.35">
      <c r="B1407" s="520" t="s">
        <v>460</v>
      </c>
      <c r="C1407" s="520"/>
      <c r="G1407" s="4"/>
      <c r="H1407" s="4"/>
      <c r="I1407" s="4"/>
      <c r="J1407" s="4"/>
      <c r="K1407" s="4"/>
      <c r="L1407" s="4"/>
      <c r="M1407" s="4"/>
      <c r="N1407" s="4"/>
      <c r="O1407" s="275"/>
      <c r="P1407" s="275"/>
      <c r="Q1407" s="275"/>
      <c r="R1407" s="275"/>
      <c r="S1407" s="275"/>
    </row>
    <row r="1408" spans="2:19" s="276" customFormat="1" x14ac:dyDescent="0.35">
      <c r="B1408" s="535" t="s">
        <v>990</v>
      </c>
      <c r="C1408" s="535"/>
      <c r="D1408" s="4"/>
      <c r="E1408" s="4"/>
      <c r="F1408" s="4"/>
      <c r="G1408" s="4"/>
      <c r="H1408" s="4"/>
      <c r="I1408" s="4"/>
      <c r="J1408" s="275"/>
      <c r="K1408" s="4"/>
      <c r="L1408" s="4"/>
      <c r="M1408" s="4"/>
      <c r="N1408" s="4"/>
      <c r="O1408" s="275"/>
      <c r="P1408" s="275"/>
      <c r="Q1408" s="275"/>
      <c r="R1408" s="275"/>
      <c r="S1408" s="275"/>
    </row>
    <row r="1409" spans="2:19" s="276" customFormat="1" x14ac:dyDescent="0.35">
      <c r="B1409" s="535"/>
      <c r="C1409" s="535"/>
      <c r="D1409" s="4"/>
      <c r="E1409" s="4"/>
      <c r="F1409" s="4"/>
      <c r="G1409" s="4"/>
      <c r="H1409" s="4"/>
      <c r="I1409" s="4"/>
      <c r="J1409" s="275"/>
      <c r="K1409" s="4"/>
      <c r="L1409" s="4"/>
      <c r="M1409" s="4"/>
      <c r="N1409" s="4"/>
      <c r="O1409" s="275"/>
      <c r="P1409" s="275"/>
      <c r="Q1409" s="275"/>
      <c r="R1409" s="275"/>
      <c r="S1409" s="275"/>
    </row>
    <row r="1410" spans="2:19" s="276" customFormat="1" x14ac:dyDescent="0.35">
      <c r="B1410" s="285" t="s">
        <v>464</v>
      </c>
      <c r="C1410" s="285"/>
      <c r="D1410" s="4"/>
      <c r="E1410" s="4"/>
      <c r="F1410" s="4"/>
      <c r="G1410" s="536" t="s">
        <v>439</v>
      </c>
      <c r="H1410" s="4"/>
      <c r="I1410" s="4"/>
      <c r="J1410" s="4"/>
      <c r="K1410" s="4"/>
      <c r="L1410" s="275"/>
      <c r="M1410" s="275"/>
      <c r="N1410" s="537" t="s">
        <v>438</v>
      </c>
      <c r="O1410" s="275"/>
      <c r="P1410" s="275"/>
      <c r="Q1410" s="275"/>
      <c r="R1410" s="275"/>
      <c r="S1410" s="286"/>
    </row>
    <row r="1411" spans="2:19" s="276" customFormat="1" x14ac:dyDescent="0.35">
      <c r="B1411" s="292"/>
      <c r="C1411" s="538"/>
      <c r="D1411" s="300" t="s">
        <v>459</v>
      </c>
      <c r="E1411" s="275"/>
      <c r="F1411" s="4"/>
      <c r="G1411" s="1055"/>
      <c r="H1411" s="1056"/>
      <c r="I1411" s="1056"/>
      <c r="J1411" s="1056"/>
      <c r="K1411" s="1056"/>
      <c r="L1411" s="1057"/>
      <c r="M1411" s="275"/>
      <c r="N1411" s="1055"/>
      <c r="O1411" s="1056"/>
      <c r="P1411" s="1056"/>
      <c r="Q1411" s="1056"/>
      <c r="R1411" s="1057"/>
      <c r="S1411" s="286"/>
    </row>
    <row r="1412" spans="2:19" s="276" customFormat="1" x14ac:dyDescent="0.35">
      <c r="B1412" s="292"/>
      <c r="C1412" s="538"/>
      <c r="D1412" s="300" t="s">
        <v>458</v>
      </c>
      <c r="E1412" s="275"/>
      <c r="F1412" s="4"/>
      <c r="G1412" s="1055"/>
      <c r="H1412" s="1056"/>
      <c r="I1412" s="1056"/>
      <c r="J1412" s="1056"/>
      <c r="K1412" s="1056"/>
      <c r="L1412" s="1057"/>
      <c r="M1412" s="275"/>
      <c r="N1412" s="1055"/>
      <c r="O1412" s="1056"/>
      <c r="P1412" s="1056"/>
      <c r="Q1412" s="1056"/>
      <c r="R1412" s="1057"/>
      <c r="S1412" s="286"/>
    </row>
    <row r="1413" spans="2:19" s="276" customFormat="1" x14ac:dyDescent="0.35">
      <c r="B1413" s="292"/>
      <c r="C1413" s="538"/>
      <c r="D1413" s="300" t="s">
        <v>457</v>
      </c>
      <c r="E1413" s="275"/>
      <c r="F1413" s="4"/>
      <c r="G1413" s="1055"/>
      <c r="H1413" s="1056"/>
      <c r="I1413" s="1056"/>
      <c r="J1413" s="1056"/>
      <c r="K1413" s="1056"/>
      <c r="L1413" s="1057"/>
      <c r="M1413" s="275"/>
      <c r="N1413" s="1055"/>
      <c r="O1413" s="1056"/>
      <c r="P1413" s="1056"/>
      <c r="Q1413" s="1056"/>
      <c r="R1413" s="1057"/>
      <c r="S1413" s="286"/>
    </row>
    <row r="1414" spans="2:19" s="276" customFormat="1" x14ac:dyDescent="0.35">
      <c r="B1414" s="292"/>
      <c r="C1414" s="538"/>
      <c r="D1414" s="300" t="s">
        <v>456</v>
      </c>
      <c r="E1414" s="275"/>
      <c r="F1414" s="4"/>
      <c r="G1414" s="1055"/>
      <c r="H1414" s="1056"/>
      <c r="I1414" s="1056"/>
      <c r="J1414" s="1056"/>
      <c r="K1414" s="1056"/>
      <c r="L1414" s="1057"/>
      <c r="M1414" s="275"/>
      <c r="N1414" s="1055"/>
      <c r="O1414" s="1056"/>
      <c r="P1414" s="1056"/>
      <c r="Q1414" s="1056"/>
      <c r="R1414" s="1057"/>
      <c r="S1414" s="286"/>
    </row>
    <row r="1415" spans="2:19" s="276" customFormat="1" x14ac:dyDescent="0.35">
      <c r="B1415" s="292"/>
      <c r="C1415" s="538"/>
      <c r="D1415" s="300" t="s">
        <v>455</v>
      </c>
      <c r="E1415" s="275"/>
      <c r="F1415" s="4"/>
      <c r="G1415" s="1055"/>
      <c r="H1415" s="1056"/>
      <c r="I1415" s="1056"/>
      <c r="J1415" s="1056"/>
      <c r="K1415" s="1056"/>
      <c r="L1415" s="1057"/>
      <c r="M1415" s="275"/>
      <c r="N1415" s="1055"/>
      <c r="O1415" s="1056"/>
      <c r="P1415" s="1056"/>
      <c r="Q1415" s="1056"/>
      <c r="R1415" s="1057"/>
      <c r="S1415" s="286"/>
    </row>
    <row r="1416" spans="2:19" s="276" customFormat="1" x14ac:dyDescent="0.35">
      <c r="B1416" s="292"/>
      <c r="C1416" s="538"/>
      <c r="D1416" s="300" t="s">
        <v>454</v>
      </c>
      <c r="E1416" s="275"/>
      <c r="F1416" s="4"/>
      <c r="G1416" s="1055"/>
      <c r="H1416" s="1056"/>
      <c r="I1416" s="1056"/>
      <c r="J1416" s="1056"/>
      <c r="K1416" s="1056"/>
      <c r="L1416" s="1057"/>
      <c r="M1416" s="275"/>
      <c r="N1416" s="1055"/>
      <c r="O1416" s="1056"/>
      <c r="P1416" s="1056"/>
      <c r="Q1416" s="1056"/>
      <c r="R1416" s="1057"/>
      <c r="S1416" s="286"/>
    </row>
    <row r="1417" spans="2:19" s="276" customFormat="1" x14ac:dyDescent="0.35">
      <c r="B1417" s="292"/>
      <c r="C1417" s="538"/>
      <c r="D1417" s="300" t="s">
        <v>453</v>
      </c>
      <c r="E1417" s="275"/>
      <c r="F1417" s="4"/>
      <c r="G1417" s="1055"/>
      <c r="H1417" s="1056"/>
      <c r="I1417" s="1056"/>
      <c r="J1417" s="1056"/>
      <c r="K1417" s="1056"/>
      <c r="L1417" s="1057"/>
      <c r="M1417" s="275"/>
      <c r="N1417" s="1055"/>
      <c r="O1417" s="1056"/>
      <c r="P1417" s="1056"/>
      <c r="Q1417" s="1056"/>
      <c r="R1417" s="1057"/>
      <c r="S1417" s="286"/>
    </row>
    <row r="1418" spans="2:19" s="276" customFormat="1" x14ac:dyDescent="0.35">
      <c r="B1418" s="292"/>
      <c r="C1418" s="538"/>
      <c r="D1418" s="300" t="s">
        <v>452</v>
      </c>
      <c r="E1418" s="275"/>
      <c r="F1418" s="4"/>
      <c r="G1418" s="1055"/>
      <c r="H1418" s="1056"/>
      <c r="I1418" s="1056"/>
      <c r="J1418" s="1056"/>
      <c r="K1418" s="1056"/>
      <c r="L1418" s="1057"/>
      <c r="M1418" s="275"/>
      <c r="N1418" s="1055"/>
      <c r="O1418" s="1056"/>
      <c r="P1418" s="1056"/>
      <c r="Q1418" s="1056"/>
      <c r="R1418" s="1057"/>
      <c r="S1418" s="286"/>
    </row>
    <row r="1419" spans="2:19" s="276" customFormat="1" x14ac:dyDescent="0.35">
      <c r="B1419" s="292"/>
      <c r="C1419" s="538"/>
      <c r="D1419" s="300" t="s">
        <v>451</v>
      </c>
      <c r="E1419" s="275"/>
      <c r="F1419" s="4"/>
      <c r="G1419" s="1055"/>
      <c r="H1419" s="1056"/>
      <c r="I1419" s="1056"/>
      <c r="J1419" s="1056"/>
      <c r="K1419" s="1056"/>
      <c r="L1419" s="1057"/>
      <c r="M1419" s="275"/>
      <c r="N1419" s="1055"/>
      <c r="O1419" s="1056"/>
      <c r="P1419" s="1056"/>
      <c r="Q1419" s="1056"/>
      <c r="R1419" s="1057"/>
      <c r="S1419" s="286"/>
    </row>
    <row r="1420" spans="2:19" s="276" customFormat="1" x14ac:dyDescent="0.35">
      <c r="B1420" s="292"/>
      <c r="C1420" s="538"/>
      <c r="D1420" s="300" t="s">
        <v>450</v>
      </c>
      <c r="E1420" s="275"/>
      <c r="F1420" s="4"/>
      <c r="G1420" s="1055"/>
      <c r="H1420" s="1056"/>
      <c r="I1420" s="1056"/>
      <c r="J1420" s="1056"/>
      <c r="K1420" s="1056"/>
      <c r="L1420" s="1057"/>
      <c r="M1420" s="275"/>
      <c r="N1420" s="1055"/>
      <c r="O1420" s="1056"/>
      <c r="P1420" s="1056"/>
      <c r="Q1420" s="1056"/>
      <c r="R1420" s="1057"/>
      <c r="S1420" s="286"/>
    </row>
    <row r="1421" spans="2:19" s="276" customFormat="1" x14ac:dyDescent="0.35">
      <c r="B1421" s="292"/>
      <c r="C1421" s="538"/>
      <c r="D1421" s="300" t="s">
        <v>449</v>
      </c>
      <c r="E1421" s="275"/>
      <c r="F1421" s="4"/>
      <c r="G1421" s="1055"/>
      <c r="H1421" s="1056"/>
      <c r="I1421" s="1056"/>
      <c r="J1421" s="1056"/>
      <c r="K1421" s="1056"/>
      <c r="L1421" s="1057"/>
      <c r="M1421" s="275"/>
      <c r="N1421" s="1055"/>
      <c r="O1421" s="1056"/>
      <c r="P1421" s="1056"/>
      <c r="Q1421" s="1056"/>
      <c r="R1421" s="1057"/>
      <c r="S1421" s="286"/>
    </row>
    <row r="1422" spans="2:19" s="276" customFormat="1" x14ac:dyDescent="0.35">
      <c r="B1422" s="292"/>
      <c r="C1422" s="538"/>
      <c r="D1422" s="300" t="s">
        <v>448</v>
      </c>
      <c r="E1422" s="275"/>
      <c r="F1422" s="4"/>
      <c r="G1422" s="1055"/>
      <c r="H1422" s="1056"/>
      <c r="I1422" s="1056"/>
      <c r="J1422" s="1056"/>
      <c r="K1422" s="1056"/>
      <c r="L1422" s="1057"/>
      <c r="M1422" s="275"/>
      <c r="N1422" s="1055"/>
      <c r="O1422" s="1056"/>
      <c r="P1422" s="1056"/>
      <c r="Q1422" s="1056"/>
      <c r="R1422" s="1057"/>
      <c r="S1422" s="286"/>
    </row>
    <row r="1423" spans="2:19" s="276" customFormat="1" x14ac:dyDescent="0.35">
      <c r="B1423" s="292"/>
      <c r="C1423" s="538"/>
      <c r="D1423" s="300" t="s">
        <v>447</v>
      </c>
      <c r="E1423" s="275"/>
      <c r="F1423" s="4"/>
      <c r="G1423" s="1055"/>
      <c r="H1423" s="1056"/>
      <c r="I1423" s="1056"/>
      <c r="J1423" s="1056"/>
      <c r="K1423" s="1056"/>
      <c r="L1423" s="1057"/>
      <c r="M1423" s="275"/>
      <c r="N1423" s="1055"/>
      <c r="O1423" s="1056"/>
      <c r="P1423" s="1056"/>
      <c r="Q1423" s="1056"/>
      <c r="R1423" s="1057"/>
      <c r="S1423" s="286"/>
    </row>
    <row r="1424" spans="2:19" s="276" customFormat="1" ht="15" customHeight="1" x14ac:dyDescent="0.35">
      <c r="B1424" s="292"/>
      <c r="C1424" s="538"/>
      <c r="D1424" s="300" t="s">
        <v>446</v>
      </c>
      <c r="E1424" s="275"/>
      <c r="F1424" s="4"/>
      <c r="G1424" s="1055"/>
      <c r="H1424" s="1056"/>
      <c r="I1424" s="1056"/>
      <c r="J1424" s="1056"/>
      <c r="K1424" s="1056"/>
      <c r="L1424" s="1057"/>
      <c r="M1424" s="275"/>
      <c r="N1424" s="1055"/>
      <c r="O1424" s="1056"/>
      <c r="P1424" s="1056"/>
      <c r="Q1424" s="1056"/>
      <c r="R1424" s="1057"/>
      <c r="S1424" s="275"/>
    </row>
    <row r="1425" spans="2:19" s="276" customFormat="1" ht="15" customHeight="1" x14ac:dyDescent="0.35">
      <c r="B1425" s="4"/>
      <c r="C1425" s="4"/>
      <c r="D1425" s="4"/>
      <c r="E1425" s="4"/>
      <c r="F1425" s="4"/>
      <c r="G1425" s="4"/>
      <c r="H1425" s="4"/>
      <c r="I1425" s="4"/>
      <c r="J1425" s="4"/>
      <c r="K1425" s="4"/>
      <c r="L1425" s="4"/>
      <c r="M1425" s="4"/>
      <c r="N1425" s="4"/>
      <c r="O1425" s="275"/>
      <c r="P1425" s="275"/>
      <c r="Q1425" s="275"/>
      <c r="R1425" s="275"/>
      <c r="S1425" s="284"/>
    </row>
    <row r="1426" spans="2:19" s="276" customFormat="1" ht="15" customHeight="1" x14ac:dyDescent="0.35">
      <c r="B1426" s="1063" t="s">
        <v>726</v>
      </c>
      <c r="C1426" s="1063"/>
      <c r="D1426" s="1063"/>
      <c r="E1426" s="1063"/>
      <c r="F1426" s="1063"/>
      <c r="G1426" s="1063"/>
      <c r="H1426" s="1063"/>
      <c r="I1426" s="1063"/>
      <c r="J1426" s="1063"/>
      <c r="K1426" s="1063"/>
      <c r="L1426" s="1063"/>
      <c r="M1426" s="1063"/>
      <c r="N1426" s="1063"/>
      <c r="O1426" s="1063"/>
      <c r="P1426" s="1063"/>
      <c r="Q1426" s="1063"/>
      <c r="R1426" s="1063"/>
      <c r="S1426" s="284"/>
    </row>
    <row r="1427" spans="2:19" s="276" customFormat="1" ht="80.150000000000006" customHeight="1" x14ac:dyDescent="0.35">
      <c r="B1427" s="1059"/>
      <c r="C1427" s="1060"/>
      <c r="D1427" s="1060"/>
      <c r="E1427" s="1060"/>
      <c r="F1427" s="1060"/>
      <c r="G1427" s="1060"/>
      <c r="H1427" s="1060"/>
      <c r="I1427" s="1060"/>
      <c r="J1427" s="1060"/>
      <c r="K1427" s="1060"/>
      <c r="L1427" s="1060"/>
      <c r="M1427" s="1060"/>
      <c r="N1427" s="1060"/>
      <c r="O1427" s="1060"/>
      <c r="P1427" s="1060"/>
      <c r="Q1427" s="1060"/>
      <c r="R1427" s="1061"/>
      <c r="S1427" s="275"/>
    </row>
    <row r="1428" spans="2:19" s="276" customFormat="1" x14ac:dyDescent="0.35">
      <c r="B1428" s="536" t="s">
        <v>257</v>
      </c>
      <c r="C1428" s="536"/>
      <c r="D1428" s="536"/>
      <c r="E1428" s="302">
        <f>1500-LEN(B1427)</f>
        <v>1500</v>
      </c>
      <c r="F1428" s="4"/>
      <c r="G1428" s="4"/>
      <c r="H1428" s="4"/>
      <c r="I1428" s="4"/>
      <c r="J1428" s="4"/>
      <c r="K1428" s="4"/>
      <c r="L1428" s="4"/>
      <c r="M1428" s="4"/>
      <c r="N1428" s="4"/>
      <c r="O1428" s="275"/>
      <c r="P1428" s="275"/>
      <c r="Q1428" s="275"/>
      <c r="R1428" s="275"/>
      <c r="S1428" s="275"/>
    </row>
    <row r="1429" spans="2:19" s="276" customFormat="1" x14ac:dyDescent="0.35">
      <c r="B1429" s="536"/>
      <c r="C1429" s="536"/>
      <c r="D1429" s="536"/>
      <c r="E1429" s="536"/>
      <c r="F1429" s="4"/>
      <c r="G1429" s="4"/>
      <c r="H1429" s="4"/>
      <c r="I1429" s="4"/>
      <c r="J1429" s="4"/>
      <c r="K1429" s="4"/>
      <c r="L1429" s="4"/>
      <c r="M1429" s="4"/>
      <c r="N1429" s="4"/>
      <c r="O1429" s="275"/>
      <c r="P1429" s="275"/>
      <c r="Q1429" s="275"/>
      <c r="R1429" s="275"/>
      <c r="S1429" s="275"/>
    </row>
    <row r="1430" spans="2:19" s="276" customFormat="1" x14ac:dyDescent="0.35">
      <c r="B1430" s="520" t="s">
        <v>445</v>
      </c>
      <c r="C1430" s="520"/>
      <c r="D1430" s="4"/>
      <c r="E1430" s="4"/>
      <c r="F1430" s="4"/>
      <c r="G1430" s="4"/>
      <c r="H1430" s="4"/>
      <c r="I1430" s="4"/>
      <c r="J1430" s="4"/>
      <c r="K1430" s="4"/>
      <c r="L1430" s="4"/>
      <c r="M1430" s="4"/>
      <c r="N1430" s="4"/>
      <c r="O1430" s="275"/>
      <c r="P1430" s="275"/>
      <c r="Q1430" s="275"/>
      <c r="R1430" s="275"/>
      <c r="S1430" s="275"/>
    </row>
    <row r="1431" spans="2:19" s="276" customFormat="1" x14ac:dyDescent="0.35">
      <c r="B1431" s="536" t="s">
        <v>444</v>
      </c>
      <c r="C1431" s="536"/>
      <c r="D1431" s="275"/>
      <c r="E1431" s="4"/>
      <c r="F1431" s="4"/>
      <c r="G1431" s="4"/>
      <c r="H1431" s="4"/>
      <c r="I1431" s="4"/>
      <c r="J1431" s="4"/>
      <c r="K1431" s="4"/>
      <c r="L1431" s="4"/>
      <c r="M1431" s="4"/>
      <c r="N1431" s="4"/>
      <c r="O1431" s="275"/>
      <c r="P1431" s="275"/>
      <c r="Q1431" s="275"/>
      <c r="R1431" s="275"/>
      <c r="S1431" s="275"/>
    </row>
    <row r="1432" spans="2:19" s="276" customFormat="1" x14ac:dyDescent="0.35">
      <c r="B1432" s="275"/>
      <c r="C1432" s="275"/>
      <c r="D1432" s="275"/>
      <c r="E1432" s="4"/>
      <c r="F1432" s="4"/>
      <c r="G1432" s="4"/>
      <c r="H1432" s="4"/>
      <c r="I1432" s="4"/>
      <c r="J1432" s="4"/>
      <c r="K1432" s="4"/>
      <c r="L1432" s="4"/>
      <c r="M1432" s="4"/>
      <c r="N1432" s="4"/>
      <c r="O1432" s="275"/>
      <c r="P1432" s="275"/>
      <c r="Q1432" s="275"/>
      <c r="R1432" s="275"/>
      <c r="S1432" s="275"/>
    </row>
    <row r="1433" spans="2:19" s="276" customFormat="1" x14ac:dyDescent="0.35">
      <c r="B1433" s="304"/>
      <c r="C1433" s="8"/>
      <c r="D1433" s="300" t="s">
        <v>732</v>
      </c>
      <c r="E1433" s="275"/>
      <c r="F1433" s="4"/>
      <c r="G1433" s="4"/>
      <c r="H1433" s="4"/>
      <c r="I1433" s="4"/>
      <c r="J1433" s="1064"/>
      <c r="K1433" s="1064"/>
      <c r="L1433" s="1064"/>
      <c r="M1433" s="1064"/>
      <c r="N1433" s="1064"/>
      <c r="O1433" s="1064"/>
      <c r="P1433" s="1064"/>
      <c r="Q1433" s="1064"/>
      <c r="R1433" s="1064"/>
      <c r="S1433" s="275"/>
    </row>
    <row r="1434" spans="2:19" s="276" customFormat="1" x14ac:dyDescent="0.35">
      <c r="B1434" s="505"/>
      <c r="C1434" s="8"/>
      <c r="D1434" s="300" t="s">
        <v>725</v>
      </c>
      <c r="E1434" s="275"/>
      <c r="F1434" s="4"/>
      <c r="G1434" s="4"/>
      <c r="H1434" s="4"/>
      <c r="I1434" s="4"/>
      <c r="J1434" s="1065"/>
      <c r="K1434" s="1065"/>
      <c r="L1434" s="1065"/>
      <c r="M1434" s="1065"/>
      <c r="N1434" s="1065"/>
      <c r="O1434" s="1065"/>
      <c r="P1434" s="1065"/>
      <c r="Q1434" s="1065"/>
      <c r="R1434" s="1065"/>
      <c r="S1434" s="275"/>
    </row>
    <row r="1435" spans="2:19" s="276" customFormat="1" x14ac:dyDescent="0.35">
      <c r="B1435" s="304"/>
      <c r="C1435" s="8"/>
      <c r="D1435" s="300" t="s">
        <v>443</v>
      </c>
      <c r="E1435" s="275"/>
      <c r="F1435" s="4"/>
      <c r="G1435" s="4"/>
      <c r="H1435" s="4"/>
      <c r="I1435" s="4"/>
      <c r="J1435" s="1065"/>
      <c r="K1435" s="1065"/>
      <c r="L1435" s="1065"/>
      <c r="M1435" s="1065"/>
      <c r="N1435" s="1065"/>
      <c r="O1435" s="1065"/>
      <c r="P1435" s="1065"/>
      <c r="Q1435" s="1065"/>
      <c r="R1435" s="1065"/>
      <c r="S1435" s="275"/>
    </row>
    <row r="1436" spans="2:19" s="276" customFormat="1" x14ac:dyDescent="0.35">
      <c r="B1436" s="304"/>
      <c r="C1436" s="8"/>
      <c r="D1436" s="300" t="s">
        <v>442</v>
      </c>
      <c r="E1436" s="275"/>
      <c r="F1436" s="4"/>
      <c r="G1436" s="4"/>
      <c r="H1436" s="4"/>
      <c r="I1436" s="4"/>
      <c r="J1436" s="1065"/>
      <c r="K1436" s="1065"/>
      <c r="L1436" s="1065"/>
      <c r="M1436" s="1065"/>
      <c r="N1436" s="1065"/>
      <c r="O1436" s="1065"/>
      <c r="P1436" s="1065"/>
      <c r="Q1436" s="1065"/>
      <c r="R1436" s="1065"/>
      <c r="S1436" s="275"/>
    </row>
    <row r="1437" spans="2:19" s="276" customFormat="1" x14ac:dyDescent="0.35">
      <c r="B1437" s="304"/>
      <c r="C1437" s="8"/>
      <c r="D1437" s="300" t="s">
        <v>441</v>
      </c>
      <c r="E1437" s="275"/>
      <c r="F1437" s="4"/>
      <c r="G1437" s="4"/>
      <c r="H1437" s="4"/>
      <c r="I1437" s="4"/>
      <c r="J1437" s="535"/>
      <c r="K1437" s="4"/>
      <c r="L1437" s="4"/>
      <c r="M1437" s="4"/>
      <c r="N1437" s="4"/>
      <c r="O1437" s="275"/>
      <c r="P1437" s="275"/>
      <c r="Q1437" s="275"/>
      <c r="R1437" s="275"/>
      <c r="S1437" s="275"/>
    </row>
    <row r="1438" spans="2:19" s="276" customFormat="1" x14ac:dyDescent="0.35">
      <c r="B1438" s="275"/>
      <c r="C1438" s="275"/>
      <c r="D1438" s="4"/>
      <c r="E1438" s="4"/>
      <c r="F1438" s="4"/>
      <c r="G1438" s="4"/>
      <c r="H1438" s="4"/>
      <c r="I1438" s="4"/>
      <c r="J1438" s="4"/>
      <c r="K1438" s="4"/>
      <c r="L1438" s="4"/>
      <c r="M1438" s="4"/>
      <c r="N1438" s="4"/>
      <c r="O1438" s="275"/>
      <c r="P1438" s="275"/>
      <c r="Q1438" s="275"/>
      <c r="R1438" s="275"/>
      <c r="S1438" s="275"/>
    </row>
    <row r="1439" spans="2:19" s="276" customFormat="1" x14ac:dyDescent="0.35">
      <c r="B1439" s="536" t="s">
        <v>440</v>
      </c>
      <c r="C1439" s="536"/>
      <c r="D1439" s="275"/>
      <c r="E1439" s="4"/>
      <c r="F1439" s="4"/>
      <c r="G1439" s="4"/>
      <c r="H1439" s="4"/>
      <c r="I1439" s="4"/>
      <c r="J1439" s="537" t="s">
        <v>727</v>
      </c>
      <c r="K1439" s="275"/>
      <c r="L1439" s="536"/>
      <c r="M1439" s="536"/>
      <c r="N1439" s="536"/>
      <c r="O1439" s="275"/>
      <c r="P1439" s="536" t="s">
        <v>728</v>
      </c>
      <c r="Q1439" s="4"/>
      <c r="R1439" s="275"/>
      <c r="S1439" s="286"/>
    </row>
    <row r="1440" spans="2:19" s="276" customFormat="1" x14ac:dyDescent="0.35">
      <c r="B1440" s="275"/>
      <c r="C1440" s="275"/>
      <c r="D1440" s="4"/>
      <c r="E1440" s="4"/>
      <c r="F1440" s="4"/>
      <c r="G1440" s="4"/>
      <c r="H1440" s="4"/>
      <c r="I1440" s="4"/>
      <c r="J1440" s="275"/>
      <c r="K1440" s="275"/>
      <c r="L1440" s="539"/>
      <c r="M1440" s="539"/>
      <c r="N1440" s="539"/>
      <c r="O1440" s="275"/>
      <c r="P1440" s="4"/>
      <c r="Q1440" s="4"/>
      <c r="R1440" s="275"/>
      <c r="S1440" s="286"/>
    </row>
    <row r="1441" spans="2:19" s="276" customFormat="1" x14ac:dyDescent="0.35">
      <c r="B1441" s="278"/>
      <c r="C1441" s="8"/>
      <c r="D1441" s="300" t="s">
        <v>437</v>
      </c>
      <c r="E1441" s="275"/>
      <c r="F1441" s="4"/>
      <c r="G1441" s="4"/>
      <c r="H1441" s="4"/>
      <c r="I1441" s="4"/>
      <c r="J1441" s="1055"/>
      <c r="K1441" s="1056"/>
      <c r="L1441" s="1056"/>
      <c r="M1441" s="1056"/>
      <c r="N1441" s="1057"/>
      <c r="O1441" s="275"/>
      <c r="P1441" s="1055"/>
      <c r="Q1441" s="1056"/>
      <c r="R1441" s="1057"/>
      <c r="S1441" s="286"/>
    </row>
    <row r="1442" spans="2:19" s="276" customFormat="1" x14ac:dyDescent="0.35">
      <c r="B1442" s="278"/>
      <c r="C1442" s="8"/>
      <c r="D1442" s="300" t="s">
        <v>436</v>
      </c>
      <c r="E1442" s="275"/>
      <c r="F1442" s="4"/>
      <c r="G1442" s="4"/>
      <c r="H1442" s="4"/>
      <c r="I1442" s="4"/>
      <c r="J1442" s="1055"/>
      <c r="K1442" s="1056"/>
      <c r="L1442" s="1056"/>
      <c r="M1442" s="1056"/>
      <c r="N1442" s="1057"/>
      <c r="O1442" s="275"/>
      <c r="P1442" s="1055"/>
      <c r="Q1442" s="1056"/>
      <c r="R1442" s="1057"/>
      <c r="S1442" s="286"/>
    </row>
    <row r="1443" spans="2:19" s="276" customFormat="1" x14ac:dyDescent="0.35">
      <c r="B1443" s="278"/>
      <c r="C1443" s="8"/>
      <c r="D1443" s="300" t="s">
        <v>435</v>
      </c>
      <c r="E1443" s="275"/>
      <c r="F1443" s="4"/>
      <c r="G1443" s="4"/>
      <c r="H1443" s="4"/>
      <c r="I1443" s="4"/>
      <c r="J1443" s="1055"/>
      <c r="K1443" s="1056"/>
      <c r="L1443" s="1056"/>
      <c r="M1443" s="1056"/>
      <c r="N1443" s="1057"/>
      <c r="O1443" s="275"/>
      <c r="P1443" s="1055"/>
      <c r="Q1443" s="1056"/>
      <c r="R1443" s="1057"/>
      <c r="S1443" s="286"/>
    </row>
    <row r="1444" spans="2:19" s="276" customFormat="1" x14ac:dyDescent="0.35">
      <c r="B1444" s="278"/>
      <c r="C1444" s="8"/>
      <c r="D1444" s="300" t="s">
        <v>434</v>
      </c>
      <c r="E1444" s="275"/>
      <c r="F1444" s="4"/>
      <c r="G1444" s="4"/>
      <c r="H1444" s="4"/>
      <c r="I1444" s="4"/>
      <c r="J1444" s="1055"/>
      <c r="K1444" s="1056"/>
      <c r="L1444" s="1056"/>
      <c r="M1444" s="1056"/>
      <c r="N1444" s="1057"/>
      <c r="O1444" s="275"/>
      <c r="P1444" s="1055"/>
      <c r="Q1444" s="1056"/>
      <c r="R1444" s="1057"/>
      <c r="S1444" s="286"/>
    </row>
    <row r="1445" spans="2:19" s="276" customFormat="1" x14ac:dyDescent="0.35">
      <c r="B1445" s="278"/>
      <c r="C1445" s="8"/>
      <c r="D1445" s="300" t="s">
        <v>433</v>
      </c>
      <c r="E1445" s="275"/>
      <c r="F1445" s="4"/>
      <c r="G1445" s="4"/>
      <c r="H1445" s="4"/>
      <c r="I1445" s="4"/>
      <c r="J1445" s="1055"/>
      <c r="K1445" s="1056"/>
      <c r="L1445" s="1056"/>
      <c r="M1445" s="1056"/>
      <c r="N1445" s="1057"/>
      <c r="O1445" s="275"/>
      <c r="P1445" s="1055"/>
      <c r="Q1445" s="1056"/>
      <c r="R1445" s="1057"/>
      <c r="S1445" s="286"/>
    </row>
    <row r="1446" spans="2:19" s="276" customFormat="1" x14ac:dyDescent="0.35">
      <c r="B1446" s="278"/>
      <c r="C1446" s="8"/>
      <c r="D1446" s="300" t="s">
        <v>432</v>
      </c>
      <c r="E1446" s="275"/>
      <c r="F1446" s="4"/>
      <c r="G1446" s="4"/>
      <c r="H1446" s="4"/>
      <c r="I1446" s="4"/>
      <c r="J1446" s="1055"/>
      <c r="K1446" s="1056"/>
      <c r="L1446" s="1056"/>
      <c r="M1446" s="1056"/>
      <c r="N1446" s="1057"/>
      <c r="O1446" s="275"/>
      <c r="P1446" s="1055"/>
      <c r="Q1446" s="1056"/>
      <c r="R1446" s="1057"/>
      <c r="S1446" s="286"/>
    </row>
    <row r="1447" spans="2:19" s="276" customFormat="1" x14ac:dyDescent="0.35">
      <c r="B1447" s="278"/>
      <c r="C1447" s="8"/>
      <c r="D1447" s="300" t="s">
        <v>431</v>
      </c>
      <c r="E1447" s="275"/>
      <c r="F1447" s="4"/>
      <c r="G1447" s="4"/>
      <c r="H1447" s="4"/>
      <c r="I1447" s="4"/>
      <c r="J1447" s="1055"/>
      <c r="K1447" s="1056"/>
      <c r="L1447" s="1056"/>
      <c r="M1447" s="1056"/>
      <c r="N1447" s="1057"/>
      <c r="O1447" s="275"/>
      <c r="P1447" s="1055"/>
      <c r="Q1447" s="1056"/>
      <c r="R1447" s="1057"/>
      <c r="S1447" s="275"/>
    </row>
    <row r="1448" spans="2:19" s="276" customFormat="1" ht="15" customHeight="1" x14ac:dyDescent="0.35">
      <c r="B1448" s="278"/>
      <c r="C1448" s="8"/>
      <c r="D1448" s="300" t="s">
        <v>430</v>
      </c>
      <c r="E1448" s="275"/>
      <c r="F1448" s="4"/>
      <c r="G1448" s="4"/>
      <c r="H1448" s="4"/>
      <c r="I1448" s="4"/>
      <c r="J1448" s="1055"/>
      <c r="K1448" s="1056"/>
      <c r="L1448" s="1056"/>
      <c r="M1448" s="1056"/>
      <c r="N1448" s="1057"/>
      <c r="O1448" s="275"/>
      <c r="P1448" s="1055"/>
      <c r="Q1448" s="1056"/>
      <c r="R1448" s="1057"/>
      <c r="S1448" s="285"/>
    </row>
    <row r="1449" spans="2:19" s="276" customFormat="1" ht="15" customHeight="1" x14ac:dyDescent="0.35">
      <c r="B1449" s="520"/>
      <c r="C1449" s="520"/>
      <c r="D1449" s="4"/>
      <c r="E1449" s="4"/>
      <c r="F1449" s="4"/>
      <c r="G1449" s="4"/>
      <c r="H1449" s="4"/>
      <c r="I1449" s="4"/>
      <c r="J1449" s="4"/>
      <c r="K1449" s="4"/>
      <c r="L1449" s="4"/>
      <c r="M1449" s="4"/>
      <c r="N1449" s="4"/>
      <c r="O1449" s="275"/>
      <c r="P1449" s="275"/>
      <c r="Q1449" s="275"/>
      <c r="R1449" s="275"/>
      <c r="S1449" s="284"/>
    </row>
    <row r="1450" spans="2:19" s="276" customFormat="1" x14ac:dyDescent="0.35">
      <c r="B1450" s="520" t="s">
        <v>729</v>
      </c>
      <c r="C1450" s="520"/>
      <c r="D1450" s="4"/>
      <c r="E1450" s="4"/>
      <c r="F1450" s="4"/>
      <c r="G1450" s="4"/>
      <c r="H1450" s="4"/>
      <c r="I1450" s="4"/>
      <c r="J1450" s="4"/>
      <c r="K1450" s="4"/>
      <c r="L1450" s="4"/>
      <c r="M1450" s="4"/>
      <c r="N1450" s="4"/>
      <c r="O1450" s="275"/>
      <c r="P1450" s="275"/>
      <c r="Q1450" s="275"/>
      <c r="R1450" s="275"/>
      <c r="S1450" s="279"/>
    </row>
    <row r="1451" spans="2:19" s="276" customFormat="1" ht="37.5" customHeight="1" x14ac:dyDescent="0.35">
      <c r="B1451" s="1058" t="s">
        <v>991</v>
      </c>
      <c r="C1451" s="1058"/>
      <c r="D1451" s="1058"/>
      <c r="E1451" s="1058"/>
      <c r="F1451" s="1058"/>
      <c r="G1451" s="1058"/>
      <c r="H1451" s="1058"/>
      <c r="I1451" s="1058"/>
      <c r="J1451" s="1058"/>
      <c r="K1451" s="1058"/>
      <c r="L1451" s="1058"/>
      <c r="M1451" s="1058"/>
      <c r="N1451" s="1058"/>
      <c r="O1451" s="1058"/>
      <c r="P1451" s="1058"/>
      <c r="Q1451" s="1058"/>
      <c r="R1451" s="1058"/>
      <c r="S1451" s="279"/>
    </row>
    <row r="1452" spans="2:19" s="276" customFormat="1" ht="80.150000000000006" customHeight="1" x14ac:dyDescent="0.35">
      <c r="B1452" s="1059"/>
      <c r="C1452" s="1060"/>
      <c r="D1452" s="1060"/>
      <c r="E1452" s="1060"/>
      <c r="F1452" s="1060"/>
      <c r="G1452" s="1060"/>
      <c r="H1452" s="1060"/>
      <c r="I1452" s="1060"/>
      <c r="J1452" s="1060"/>
      <c r="K1452" s="1060"/>
      <c r="L1452" s="1060"/>
      <c r="M1452" s="1060"/>
      <c r="N1452" s="1060"/>
      <c r="O1452" s="1060"/>
      <c r="P1452" s="1060"/>
      <c r="Q1452" s="1060"/>
      <c r="R1452" s="1061"/>
      <c r="S1452" s="275"/>
    </row>
    <row r="1453" spans="2:19" s="276" customFormat="1" x14ac:dyDescent="0.35">
      <c r="B1453" s="540" t="s">
        <v>257</v>
      </c>
      <c r="C1453" s="540"/>
      <c r="D1453" s="541"/>
      <c r="E1453" s="542">
        <f>1500-LEN(B1452)</f>
        <v>1500</v>
      </c>
      <c r="F1453" s="541"/>
      <c r="G1453" s="541"/>
      <c r="H1453" s="541"/>
      <c r="I1453" s="541"/>
      <c r="J1453" s="541"/>
      <c r="K1453" s="541"/>
      <c r="L1453" s="543"/>
      <c r="M1453" s="541"/>
      <c r="N1453" s="544"/>
      <c r="O1453" s="544"/>
      <c r="P1453" s="544"/>
      <c r="Q1453" s="544"/>
      <c r="R1453" s="544"/>
      <c r="S1453" s="279"/>
    </row>
    <row r="1454" spans="2:19" s="276" customFormat="1" ht="15" customHeight="1" x14ac:dyDescent="0.35">
      <c r="B1454" s="535"/>
      <c r="C1454" s="535"/>
      <c r="D1454" s="284"/>
      <c r="E1454" s="545"/>
      <c r="F1454" s="284"/>
      <c r="G1454" s="284"/>
      <c r="H1454" s="284"/>
      <c r="I1454" s="284"/>
      <c r="J1454" s="284"/>
      <c r="K1454" s="284"/>
      <c r="L1454" s="532"/>
      <c r="M1454" s="284"/>
      <c r="N1454" s="279"/>
      <c r="O1454" s="279"/>
      <c r="P1454" s="279"/>
      <c r="Q1454" s="279"/>
      <c r="R1454" s="279"/>
      <c r="S1454" s="275"/>
    </row>
    <row r="1455" spans="2:19" s="276" customFormat="1" x14ac:dyDescent="0.35">
      <c r="B1455" s="546" t="s">
        <v>730</v>
      </c>
      <c r="C1455" s="535"/>
      <c r="D1455" s="284"/>
      <c r="E1455" s="545"/>
      <c r="F1455" s="284"/>
      <c r="G1455" s="284"/>
      <c r="H1455" s="284"/>
      <c r="I1455" s="284"/>
      <c r="J1455" s="284"/>
      <c r="K1455" s="284"/>
      <c r="L1455" s="532"/>
      <c r="M1455" s="284"/>
      <c r="N1455" s="279"/>
      <c r="O1455" s="279"/>
      <c r="P1455" s="279"/>
      <c r="Q1455" s="279"/>
      <c r="R1455" s="279"/>
      <c r="S1455" s="275"/>
    </row>
    <row r="1456" spans="2:19" s="276" customFormat="1" ht="24" customHeight="1" x14ac:dyDescent="0.35">
      <c r="B1456" s="1058" t="s">
        <v>731</v>
      </c>
      <c r="C1456" s="1058"/>
      <c r="D1456" s="1058"/>
      <c r="E1456" s="1058"/>
      <c r="F1456" s="1058"/>
      <c r="G1456" s="1058"/>
      <c r="H1456" s="1058"/>
      <c r="I1456" s="1058"/>
      <c r="J1456" s="1058"/>
      <c r="K1456" s="1058"/>
      <c r="L1456" s="1058"/>
      <c r="M1456" s="1058"/>
      <c r="N1456" s="1058"/>
      <c r="O1456" s="1058"/>
      <c r="P1456" s="1058"/>
      <c r="Q1456" s="1058"/>
      <c r="R1456" s="1058"/>
      <c r="S1456" s="275"/>
    </row>
    <row r="1457" spans="2:19" s="276" customFormat="1" ht="80.150000000000006" customHeight="1" x14ac:dyDescent="0.35">
      <c r="B1457" s="1059"/>
      <c r="C1457" s="1060"/>
      <c r="D1457" s="1060"/>
      <c r="E1457" s="1060"/>
      <c r="F1457" s="1060"/>
      <c r="G1457" s="1060"/>
      <c r="H1457" s="1060"/>
      <c r="I1457" s="1060"/>
      <c r="J1457" s="1060"/>
      <c r="K1457" s="1060"/>
      <c r="L1457" s="1060"/>
      <c r="M1457" s="1060"/>
      <c r="N1457" s="1060"/>
      <c r="O1457" s="1060"/>
      <c r="P1457" s="1060"/>
      <c r="Q1457" s="1060"/>
      <c r="R1457" s="1061"/>
      <c r="S1457" s="275"/>
    </row>
    <row r="1458" spans="2:19" s="276" customFormat="1" ht="16" thickBot="1" x14ac:dyDescent="0.4">
      <c r="B1458" s="547" t="s">
        <v>257</v>
      </c>
      <c r="C1458" s="547"/>
      <c r="D1458" s="548"/>
      <c r="E1458" s="549">
        <f>1500-LEN(B1457)</f>
        <v>1500</v>
      </c>
      <c r="F1458" s="548"/>
      <c r="G1458" s="548"/>
      <c r="H1458" s="548"/>
      <c r="I1458" s="548"/>
      <c r="J1458" s="548"/>
      <c r="K1458" s="548"/>
      <c r="L1458" s="550"/>
      <c r="M1458" s="548"/>
      <c r="N1458" s="551"/>
      <c r="O1458" s="551"/>
      <c r="P1458" s="551"/>
      <c r="Q1458" s="551"/>
      <c r="R1458" s="551"/>
      <c r="S1458" s="275"/>
    </row>
    <row r="1459" spans="2:19" s="276" customFormat="1" x14ac:dyDescent="0.35">
      <c r="B1459" s="535"/>
      <c r="C1459" s="535"/>
      <c r="D1459" s="284"/>
      <c r="E1459" s="545"/>
      <c r="F1459" s="284"/>
      <c r="G1459" s="284"/>
      <c r="H1459" s="284"/>
      <c r="I1459" s="284"/>
      <c r="J1459" s="284"/>
      <c r="K1459" s="284"/>
      <c r="L1459" s="532"/>
      <c r="M1459" s="284"/>
      <c r="N1459" s="279"/>
      <c r="O1459" s="279"/>
      <c r="P1459" s="279"/>
      <c r="Q1459" s="279"/>
      <c r="R1459" s="279"/>
      <c r="S1459" s="275"/>
    </row>
    <row r="1460" spans="2:19" s="276" customFormat="1" ht="18" x14ac:dyDescent="0.4">
      <c r="B1460" s="519" t="s">
        <v>463</v>
      </c>
      <c r="C1460" s="519"/>
      <c r="D1460" s="520"/>
      <c r="E1460" s="520"/>
      <c r="F1460" s="520"/>
      <c r="G1460" s="520"/>
      <c r="H1460" s="520"/>
      <c r="I1460" s="520"/>
      <c r="J1460" s="520"/>
      <c r="K1460" s="520"/>
      <c r="L1460" s="521"/>
      <c r="M1460" s="520"/>
      <c r="N1460" s="166"/>
      <c r="O1460" s="275"/>
      <c r="P1460" s="166"/>
      <c r="Q1460" s="275"/>
      <c r="R1460" s="275"/>
      <c r="S1460" s="275"/>
    </row>
    <row r="1461" spans="2:19" s="276" customFormat="1" ht="16" thickBot="1" x14ac:dyDescent="0.4">
      <c r="B1461" s="522" t="s">
        <v>462</v>
      </c>
      <c r="C1461" s="522"/>
      <c r="D1461" s="523"/>
      <c r="E1461" s="523"/>
      <c r="F1461" s="523"/>
      <c r="G1461" s="523"/>
      <c r="H1461" s="523"/>
      <c r="I1461" s="523"/>
      <c r="J1461" s="523"/>
      <c r="K1461" s="523"/>
      <c r="L1461" s="524"/>
      <c r="M1461" s="523"/>
      <c r="N1461" s="525"/>
      <c r="O1461" s="275"/>
      <c r="P1461" s="525"/>
      <c r="Q1461" s="525"/>
      <c r="R1461" s="525"/>
      <c r="S1461" s="279"/>
    </row>
    <row r="1462" spans="2:19" s="276" customFormat="1" x14ac:dyDescent="0.35">
      <c r="B1462" s="526"/>
      <c r="C1462" s="526"/>
      <c r="D1462" s="526"/>
      <c r="E1462" s="527"/>
      <c r="F1462" s="726" t="s">
        <v>886</v>
      </c>
      <c r="G1462" s="282"/>
      <c r="H1462" s="528"/>
      <c r="I1462" s="528"/>
      <c r="J1462" s="526"/>
      <c r="K1462" s="526"/>
      <c r="L1462" s="529" t="s">
        <v>238</v>
      </c>
      <c r="M1462" s="526"/>
      <c r="N1462" s="1062" t="s">
        <v>255</v>
      </c>
      <c r="O1462" s="1062"/>
      <c r="P1462" s="1062"/>
      <c r="Q1462" s="530"/>
      <c r="R1462" s="530"/>
      <c r="S1462" s="275"/>
    </row>
    <row r="1463" spans="2:19" s="276" customFormat="1" x14ac:dyDescent="0.35">
      <c r="B1463" s="531" t="s">
        <v>468</v>
      </c>
      <c r="C1463" s="532"/>
      <c r="D1463" s="533">
        <f>D1397+1</f>
        <v>23</v>
      </c>
      <c r="E1463" s="1074"/>
      <c r="F1463" s="1075"/>
      <c r="G1463" s="1076"/>
      <c r="H1463" s="4"/>
      <c r="I1463" s="4"/>
      <c r="J1463" s="8" t="s">
        <v>232</v>
      </c>
      <c r="K1463" s="8"/>
      <c r="L1463" s="283"/>
      <c r="M1463" s="4"/>
      <c r="N1463" s="1070"/>
      <c r="O1463" s="1071"/>
      <c r="P1463" s="1071"/>
      <c r="Q1463" s="1071"/>
      <c r="R1463" s="1072"/>
      <c r="S1463" s="275"/>
    </row>
    <row r="1464" spans="2:19" s="276" customFormat="1" x14ac:dyDescent="0.35">
      <c r="B1464" s="8" t="s">
        <v>231</v>
      </c>
      <c r="C1464" s="8"/>
      <c r="D1464" s="1077"/>
      <c r="E1464" s="1077"/>
      <c r="F1464" s="1077"/>
      <c r="G1464" s="1077"/>
      <c r="H1464" s="4"/>
      <c r="I1464" s="4"/>
      <c r="J1464" s="8" t="s">
        <v>241</v>
      </c>
      <c r="K1464" s="8"/>
      <c r="L1464" s="283"/>
      <c r="M1464" s="4"/>
      <c r="N1464" s="1070"/>
      <c r="O1464" s="1071"/>
      <c r="P1464" s="1071"/>
      <c r="Q1464" s="1071"/>
      <c r="R1464" s="1072"/>
      <c r="S1464" s="275"/>
    </row>
    <row r="1465" spans="2:19" s="276" customFormat="1" x14ac:dyDescent="0.35">
      <c r="B1465" s="8" t="s">
        <v>227</v>
      </c>
      <c r="C1465" s="8"/>
      <c r="D1465" s="1069"/>
      <c r="E1465" s="1069"/>
      <c r="F1465" s="1069"/>
      <c r="G1465" s="1069"/>
      <c r="H1465" s="4"/>
      <c r="I1465" s="4"/>
      <c r="J1465" s="8" t="s">
        <v>239</v>
      </c>
      <c r="K1465" s="8"/>
      <c r="L1465" s="283"/>
      <c r="M1465" s="4"/>
      <c r="N1465" s="1070"/>
      <c r="O1465" s="1071"/>
      <c r="P1465" s="1071"/>
      <c r="Q1465" s="1071"/>
      <c r="R1465" s="1072"/>
      <c r="S1465" s="275"/>
    </row>
    <row r="1466" spans="2:19" s="276" customFormat="1" x14ac:dyDescent="0.35">
      <c r="B1466" s="8" t="s">
        <v>461</v>
      </c>
      <c r="C1466" s="8"/>
      <c r="D1466" s="1069"/>
      <c r="E1466" s="1069"/>
      <c r="F1466" s="1069"/>
      <c r="G1466" s="1069"/>
      <c r="H1466" s="4"/>
      <c r="I1466" s="4"/>
      <c r="J1466" s="8" t="s">
        <v>244</v>
      </c>
      <c r="K1466" s="8"/>
      <c r="L1466" s="283"/>
      <c r="M1466" s="4"/>
      <c r="N1466" s="1070"/>
      <c r="O1466" s="1071"/>
      <c r="P1466" s="1071"/>
      <c r="Q1466" s="1071"/>
      <c r="R1466" s="1072"/>
      <c r="S1466" s="275"/>
    </row>
    <row r="1467" spans="2:19" s="276" customFormat="1" x14ac:dyDescent="0.35">
      <c r="B1467" s="8" t="s">
        <v>254</v>
      </c>
      <c r="C1467" s="8"/>
      <c r="D1467" s="1073"/>
      <c r="E1467" s="1073"/>
      <c r="F1467" s="1073"/>
      <c r="G1467" s="1073"/>
      <c r="H1467" s="4"/>
      <c r="I1467" s="4"/>
      <c r="J1467" s="8" t="s">
        <v>240</v>
      </c>
      <c r="K1467" s="8"/>
      <c r="L1467" s="283"/>
      <c r="M1467" s="4"/>
      <c r="N1467" s="1070"/>
      <c r="O1467" s="1071"/>
      <c r="P1467" s="1071"/>
      <c r="Q1467" s="1071"/>
      <c r="R1467" s="1072"/>
      <c r="S1467" s="275"/>
    </row>
    <row r="1468" spans="2:19" s="276" customFormat="1" x14ac:dyDescent="0.35">
      <c r="B1468" s="8" t="s">
        <v>48</v>
      </c>
      <c r="C1468" s="8"/>
      <c r="D1468" s="1069"/>
      <c r="E1468" s="1069"/>
      <c r="F1468" s="1069"/>
      <c r="G1468" s="1069"/>
      <c r="H1468" s="4"/>
      <c r="I1468" s="4"/>
      <c r="J1468" s="4"/>
      <c r="K1468" s="4"/>
      <c r="L1468" s="8"/>
      <c r="M1468" s="4"/>
      <c r="N1468" s="299"/>
      <c r="O1468" s="275"/>
      <c r="P1468" s="299"/>
      <c r="Q1468" s="275"/>
      <c r="R1468" s="275"/>
      <c r="S1468" s="275"/>
    </row>
    <row r="1469" spans="2:19" s="276" customFormat="1" x14ac:dyDescent="0.35">
      <c r="B1469" s="8" t="s">
        <v>283</v>
      </c>
      <c r="C1469" s="4"/>
      <c r="D1469" s="1069"/>
      <c r="E1469" s="1069"/>
      <c r="F1469" s="1069"/>
      <c r="G1469" s="1069"/>
      <c r="H1469" s="4"/>
      <c r="I1469" s="4"/>
      <c r="J1469" s="275"/>
      <c r="K1469" s="275"/>
      <c r="L1469" s="275"/>
      <c r="M1469" s="275"/>
      <c r="N1469" s="275"/>
      <c r="O1469" s="275"/>
      <c r="P1469" s="275"/>
      <c r="Q1469" s="275"/>
      <c r="R1469" s="275"/>
      <c r="S1469" s="275"/>
    </row>
    <row r="1470" spans="2:19" s="276" customFormat="1" x14ac:dyDescent="0.35">
      <c r="B1470" s="8" t="s">
        <v>236</v>
      </c>
      <c r="C1470" s="8"/>
      <c r="D1470" s="280"/>
      <c r="E1470" s="534" t="s">
        <v>234</v>
      </c>
      <c r="F1470" s="4"/>
      <c r="G1470" s="4"/>
      <c r="H1470" s="4"/>
      <c r="I1470" s="4"/>
      <c r="J1470" s="8" t="s">
        <v>243</v>
      </c>
      <c r="K1470" s="4"/>
      <c r="L1470" s="282"/>
      <c r="M1470" s="4"/>
      <c r="N1470"/>
      <c r="O1470"/>
      <c r="P1470"/>
      <c r="Q1470"/>
      <c r="R1470" s="275"/>
      <c r="S1470" s="275"/>
    </row>
    <row r="1471" spans="2:19" s="276" customFormat="1" x14ac:dyDescent="0.35">
      <c r="B1471" s="8" t="s">
        <v>237</v>
      </c>
      <c r="C1471" s="8"/>
      <c r="D1471" s="280"/>
      <c r="E1471" s="534" t="s">
        <v>235</v>
      </c>
      <c r="F1471" s="4"/>
      <c r="G1471" s="4"/>
      <c r="H1471" s="4"/>
      <c r="I1471" s="4"/>
      <c r="J1471" s="8" t="s">
        <v>233</v>
      </c>
      <c r="K1471" s="4"/>
      <c r="L1471" s="281"/>
      <c r="M1471" s="4"/>
      <c r="N1471" s="299"/>
      <c r="O1471" s="275"/>
      <c r="P1471" s="299"/>
      <c r="Q1471" s="275"/>
      <c r="R1471" s="275"/>
      <c r="S1471" s="275"/>
    </row>
    <row r="1472" spans="2:19" s="276" customFormat="1" x14ac:dyDescent="0.35">
      <c r="B1472" s="275"/>
      <c r="C1472" s="275"/>
      <c r="D1472" s="275"/>
      <c r="E1472" s="275"/>
      <c r="F1472" s="275"/>
      <c r="G1472" s="275"/>
      <c r="H1472" s="275"/>
      <c r="I1472" s="275"/>
      <c r="J1472" s="8" t="s">
        <v>183</v>
      </c>
      <c r="K1472" s="4"/>
      <c r="L1472" s="1066"/>
      <c r="M1472" s="1067"/>
      <c r="N1472" s="1067"/>
      <c r="O1472" s="1067"/>
      <c r="P1472" s="1068"/>
      <c r="Q1472" s="275"/>
      <c r="R1472" s="275"/>
      <c r="S1472" s="275"/>
    </row>
    <row r="1473" spans="2:19" s="276" customFormat="1" x14ac:dyDescent="0.35">
      <c r="B1473" s="520" t="s">
        <v>460</v>
      </c>
      <c r="C1473" s="520"/>
      <c r="G1473" s="4"/>
      <c r="H1473" s="4"/>
      <c r="I1473" s="4"/>
      <c r="J1473" s="4"/>
      <c r="K1473" s="4"/>
      <c r="L1473" s="4"/>
      <c r="M1473" s="4"/>
      <c r="N1473" s="4"/>
      <c r="O1473" s="275"/>
      <c r="P1473" s="275"/>
      <c r="Q1473" s="275"/>
      <c r="R1473" s="275"/>
      <c r="S1473" s="275"/>
    </row>
    <row r="1474" spans="2:19" s="276" customFormat="1" x14ac:dyDescent="0.35">
      <c r="B1474" s="535" t="s">
        <v>990</v>
      </c>
      <c r="C1474" s="535"/>
      <c r="D1474" s="4"/>
      <c r="E1474" s="4"/>
      <c r="F1474" s="4"/>
      <c r="G1474" s="4"/>
      <c r="H1474" s="4"/>
      <c r="I1474" s="4"/>
      <c r="J1474" s="275"/>
      <c r="K1474" s="4"/>
      <c r="L1474" s="4"/>
      <c r="M1474" s="4"/>
      <c r="N1474" s="4"/>
      <c r="O1474" s="275"/>
      <c r="P1474" s="275"/>
      <c r="Q1474" s="275"/>
      <c r="R1474" s="275"/>
      <c r="S1474" s="275"/>
    </row>
    <row r="1475" spans="2:19" s="276" customFormat="1" x14ac:dyDescent="0.35">
      <c r="B1475" s="535"/>
      <c r="C1475" s="535"/>
      <c r="D1475" s="4"/>
      <c r="E1475" s="4"/>
      <c r="F1475" s="4"/>
      <c r="G1475" s="4"/>
      <c r="H1475" s="4"/>
      <c r="I1475" s="4"/>
      <c r="J1475" s="275"/>
      <c r="K1475" s="4"/>
      <c r="L1475" s="4"/>
      <c r="M1475" s="4"/>
      <c r="N1475" s="4"/>
      <c r="O1475" s="275"/>
      <c r="P1475" s="275"/>
      <c r="Q1475" s="275"/>
      <c r="R1475" s="275"/>
      <c r="S1475" s="275"/>
    </row>
    <row r="1476" spans="2:19" s="276" customFormat="1" x14ac:dyDescent="0.35">
      <c r="B1476" s="285" t="s">
        <v>464</v>
      </c>
      <c r="C1476" s="285"/>
      <c r="D1476" s="4"/>
      <c r="E1476" s="4"/>
      <c r="F1476" s="4"/>
      <c r="G1476" s="536" t="s">
        <v>439</v>
      </c>
      <c r="H1476" s="4"/>
      <c r="I1476" s="4"/>
      <c r="J1476" s="4"/>
      <c r="K1476" s="4"/>
      <c r="L1476" s="275"/>
      <c r="M1476" s="275"/>
      <c r="N1476" s="537" t="s">
        <v>438</v>
      </c>
      <c r="O1476" s="275"/>
      <c r="P1476" s="275"/>
      <c r="Q1476" s="275"/>
      <c r="R1476" s="275"/>
      <c r="S1476" s="286"/>
    </row>
    <row r="1477" spans="2:19" s="276" customFormat="1" x14ac:dyDescent="0.35">
      <c r="B1477" s="292"/>
      <c r="C1477" s="538"/>
      <c r="D1477" s="300" t="s">
        <v>459</v>
      </c>
      <c r="E1477" s="275"/>
      <c r="F1477" s="4"/>
      <c r="G1477" s="1055"/>
      <c r="H1477" s="1056"/>
      <c r="I1477" s="1056"/>
      <c r="J1477" s="1056"/>
      <c r="K1477" s="1056"/>
      <c r="L1477" s="1057"/>
      <c r="M1477" s="275"/>
      <c r="N1477" s="1055"/>
      <c r="O1477" s="1056"/>
      <c r="P1477" s="1056"/>
      <c r="Q1477" s="1056"/>
      <c r="R1477" s="1057"/>
      <c r="S1477" s="286"/>
    </row>
    <row r="1478" spans="2:19" s="276" customFormat="1" x14ac:dyDescent="0.35">
      <c r="B1478" s="292"/>
      <c r="C1478" s="538"/>
      <c r="D1478" s="300" t="s">
        <v>458</v>
      </c>
      <c r="E1478" s="275"/>
      <c r="F1478" s="4"/>
      <c r="G1478" s="1055"/>
      <c r="H1478" s="1056"/>
      <c r="I1478" s="1056"/>
      <c r="J1478" s="1056"/>
      <c r="K1478" s="1056"/>
      <c r="L1478" s="1057"/>
      <c r="M1478" s="275"/>
      <c r="N1478" s="1055"/>
      <c r="O1478" s="1056"/>
      <c r="P1478" s="1056"/>
      <c r="Q1478" s="1056"/>
      <c r="R1478" s="1057"/>
      <c r="S1478" s="286"/>
    </row>
    <row r="1479" spans="2:19" s="276" customFormat="1" x14ac:dyDescent="0.35">
      <c r="B1479" s="292"/>
      <c r="C1479" s="538"/>
      <c r="D1479" s="300" t="s">
        <v>457</v>
      </c>
      <c r="E1479" s="275"/>
      <c r="F1479" s="4"/>
      <c r="G1479" s="1055"/>
      <c r="H1479" s="1056"/>
      <c r="I1479" s="1056"/>
      <c r="J1479" s="1056"/>
      <c r="K1479" s="1056"/>
      <c r="L1479" s="1057"/>
      <c r="M1479" s="275"/>
      <c r="N1479" s="1055"/>
      <c r="O1479" s="1056"/>
      <c r="P1479" s="1056"/>
      <c r="Q1479" s="1056"/>
      <c r="R1479" s="1057"/>
      <c r="S1479" s="286"/>
    </row>
    <row r="1480" spans="2:19" s="276" customFormat="1" x14ac:dyDescent="0.35">
      <c r="B1480" s="292"/>
      <c r="C1480" s="538"/>
      <c r="D1480" s="300" t="s">
        <v>456</v>
      </c>
      <c r="E1480" s="275"/>
      <c r="F1480" s="4"/>
      <c r="G1480" s="1055"/>
      <c r="H1480" s="1056"/>
      <c r="I1480" s="1056"/>
      <c r="J1480" s="1056"/>
      <c r="K1480" s="1056"/>
      <c r="L1480" s="1057"/>
      <c r="M1480" s="275"/>
      <c r="N1480" s="1055"/>
      <c r="O1480" s="1056"/>
      <c r="P1480" s="1056"/>
      <c r="Q1480" s="1056"/>
      <c r="R1480" s="1057"/>
      <c r="S1480" s="286"/>
    </row>
    <row r="1481" spans="2:19" s="276" customFormat="1" x14ac:dyDescent="0.35">
      <c r="B1481" s="292"/>
      <c r="C1481" s="538"/>
      <c r="D1481" s="300" t="s">
        <v>455</v>
      </c>
      <c r="E1481" s="275"/>
      <c r="F1481" s="4"/>
      <c r="G1481" s="1055"/>
      <c r="H1481" s="1056"/>
      <c r="I1481" s="1056"/>
      <c r="J1481" s="1056"/>
      <c r="K1481" s="1056"/>
      <c r="L1481" s="1057"/>
      <c r="M1481" s="275"/>
      <c r="N1481" s="1055"/>
      <c r="O1481" s="1056"/>
      <c r="P1481" s="1056"/>
      <c r="Q1481" s="1056"/>
      <c r="R1481" s="1057"/>
      <c r="S1481" s="286"/>
    </row>
    <row r="1482" spans="2:19" s="276" customFormat="1" x14ac:dyDescent="0.35">
      <c r="B1482" s="292"/>
      <c r="C1482" s="538"/>
      <c r="D1482" s="300" t="s">
        <v>454</v>
      </c>
      <c r="E1482" s="275"/>
      <c r="F1482" s="4"/>
      <c r="G1482" s="1055"/>
      <c r="H1482" s="1056"/>
      <c r="I1482" s="1056"/>
      <c r="J1482" s="1056"/>
      <c r="K1482" s="1056"/>
      <c r="L1482" s="1057"/>
      <c r="M1482" s="275"/>
      <c r="N1482" s="1055"/>
      <c r="O1482" s="1056"/>
      <c r="P1482" s="1056"/>
      <c r="Q1482" s="1056"/>
      <c r="R1482" s="1057"/>
      <c r="S1482" s="286"/>
    </row>
    <row r="1483" spans="2:19" s="276" customFormat="1" x14ac:dyDescent="0.35">
      <c r="B1483" s="292"/>
      <c r="C1483" s="538"/>
      <c r="D1483" s="300" t="s">
        <v>453</v>
      </c>
      <c r="E1483" s="275"/>
      <c r="F1483" s="4"/>
      <c r="G1483" s="1055"/>
      <c r="H1483" s="1056"/>
      <c r="I1483" s="1056"/>
      <c r="J1483" s="1056"/>
      <c r="K1483" s="1056"/>
      <c r="L1483" s="1057"/>
      <c r="M1483" s="275"/>
      <c r="N1483" s="1055"/>
      <c r="O1483" s="1056"/>
      <c r="P1483" s="1056"/>
      <c r="Q1483" s="1056"/>
      <c r="R1483" s="1057"/>
      <c r="S1483" s="286"/>
    </row>
    <row r="1484" spans="2:19" s="276" customFormat="1" x14ac:dyDescent="0.35">
      <c r="B1484" s="292"/>
      <c r="C1484" s="538"/>
      <c r="D1484" s="300" t="s">
        <v>452</v>
      </c>
      <c r="E1484" s="275"/>
      <c r="F1484" s="4"/>
      <c r="G1484" s="1055"/>
      <c r="H1484" s="1056"/>
      <c r="I1484" s="1056"/>
      <c r="J1484" s="1056"/>
      <c r="K1484" s="1056"/>
      <c r="L1484" s="1057"/>
      <c r="M1484" s="275"/>
      <c r="N1484" s="1055"/>
      <c r="O1484" s="1056"/>
      <c r="P1484" s="1056"/>
      <c r="Q1484" s="1056"/>
      <c r="R1484" s="1057"/>
      <c r="S1484" s="286"/>
    </row>
    <row r="1485" spans="2:19" s="276" customFormat="1" x14ac:dyDescent="0.35">
      <c r="B1485" s="292"/>
      <c r="C1485" s="538"/>
      <c r="D1485" s="300" t="s">
        <v>451</v>
      </c>
      <c r="E1485" s="275"/>
      <c r="F1485" s="4"/>
      <c r="G1485" s="1055"/>
      <c r="H1485" s="1056"/>
      <c r="I1485" s="1056"/>
      <c r="J1485" s="1056"/>
      <c r="K1485" s="1056"/>
      <c r="L1485" s="1057"/>
      <c r="M1485" s="275"/>
      <c r="N1485" s="1055"/>
      <c r="O1485" s="1056"/>
      <c r="P1485" s="1056"/>
      <c r="Q1485" s="1056"/>
      <c r="R1485" s="1057"/>
      <c r="S1485" s="286"/>
    </row>
    <row r="1486" spans="2:19" s="276" customFormat="1" x14ac:dyDescent="0.35">
      <c r="B1486" s="292"/>
      <c r="C1486" s="538"/>
      <c r="D1486" s="300" t="s">
        <v>450</v>
      </c>
      <c r="E1486" s="275"/>
      <c r="F1486" s="4"/>
      <c r="G1486" s="1055"/>
      <c r="H1486" s="1056"/>
      <c r="I1486" s="1056"/>
      <c r="J1486" s="1056"/>
      <c r="K1486" s="1056"/>
      <c r="L1486" s="1057"/>
      <c r="M1486" s="275"/>
      <c r="N1486" s="1055"/>
      <c r="O1486" s="1056"/>
      <c r="P1486" s="1056"/>
      <c r="Q1486" s="1056"/>
      <c r="R1486" s="1057"/>
      <c r="S1486" s="286"/>
    </row>
    <row r="1487" spans="2:19" s="276" customFormat="1" x14ac:dyDescent="0.35">
      <c r="B1487" s="292"/>
      <c r="C1487" s="538"/>
      <c r="D1487" s="300" t="s">
        <v>449</v>
      </c>
      <c r="E1487" s="275"/>
      <c r="F1487" s="4"/>
      <c r="G1487" s="1055"/>
      <c r="H1487" s="1056"/>
      <c r="I1487" s="1056"/>
      <c r="J1487" s="1056"/>
      <c r="K1487" s="1056"/>
      <c r="L1487" s="1057"/>
      <c r="M1487" s="275"/>
      <c r="N1487" s="1055"/>
      <c r="O1487" s="1056"/>
      <c r="P1487" s="1056"/>
      <c r="Q1487" s="1056"/>
      <c r="R1487" s="1057"/>
      <c r="S1487" s="286"/>
    </row>
    <row r="1488" spans="2:19" s="276" customFormat="1" x14ac:dyDescent="0.35">
      <c r="B1488" s="292"/>
      <c r="C1488" s="538"/>
      <c r="D1488" s="300" t="s">
        <v>448</v>
      </c>
      <c r="E1488" s="275"/>
      <c r="F1488" s="4"/>
      <c r="G1488" s="1055"/>
      <c r="H1488" s="1056"/>
      <c r="I1488" s="1056"/>
      <c r="J1488" s="1056"/>
      <c r="K1488" s="1056"/>
      <c r="L1488" s="1057"/>
      <c r="M1488" s="275"/>
      <c r="N1488" s="1055"/>
      <c r="O1488" s="1056"/>
      <c r="P1488" s="1056"/>
      <c r="Q1488" s="1056"/>
      <c r="R1488" s="1057"/>
      <c r="S1488" s="286"/>
    </row>
    <row r="1489" spans="2:19" s="276" customFormat="1" x14ac:dyDescent="0.35">
      <c r="B1489" s="292"/>
      <c r="C1489" s="538"/>
      <c r="D1489" s="300" t="s">
        <v>447</v>
      </c>
      <c r="E1489" s="275"/>
      <c r="F1489" s="4"/>
      <c r="G1489" s="1055"/>
      <c r="H1489" s="1056"/>
      <c r="I1489" s="1056"/>
      <c r="J1489" s="1056"/>
      <c r="K1489" s="1056"/>
      <c r="L1489" s="1057"/>
      <c r="M1489" s="275"/>
      <c r="N1489" s="1055"/>
      <c r="O1489" s="1056"/>
      <c r="P1489" s="1056"/>
      <c r="Q1489" s="1056"/>
      <c r="R1489" s="1057"/>
      <c r="S1489" s="286"/>
    </row>
    <row r="1490" spans="2:19" s="276" customFormat="1" ht="15" customHeight="1" x14ac:dyDescent="0.35">
      <c r="B1490" s="292"/>
      <c r="C1490" s="538"/>
      <c r="D1490" s="300" t="s">
        <v>446</v>
      </c>
      <c r="E1490" s="275"/>
      <c r="F1490" s="4"/>
      <c r="G1490" s="1055"/>
      <c r="H1490" s="1056"/>
      <c r="I1490" s="1056"/>
      <c r="J1490" s="1056"/>
      <c r="K1490" s="1056"/>
      <c r="L1490" s="1057"/>
      <c r="M1490" s="275"/>
      <c r="N1490" s="1055"/>
      <c r="O1490" s="1056"/>
      <c r="P1490" s="1056"/>
      <c r="Q1490" s="1056"/>
      <c r="R1490" s="1057"/>
      <c r="S1490" s="275"/>
    </row>
    <row r="1491" spans="2:19" s="276" customFormat="1" ht="15" customHeight="1" x14ac:dyDescent="0.35">
      <c r="B1491" s="4"/>
      <c r="C1491" s="4"/>
      <c r="D1491" s="4"/>
      <c r="E1491" s="4"/>
      <c r="F1491" s="4"/>
      <c r="G1491" s="4"/>
      <c r="H1491" s="4"/>
      <c r="I1491" s="4"/>
      <c r="J1491" s="4"/>
      <c r="K1491" s="4"/>
      <c r="L1491" s="4"/>
      <c r="M1491" s="4"/>
      <c r="N1491" s="4"/>
      <c r="O1491" s="275"/>
      <c r="P1491" s="275"/>
      <c r="Q1491" s="275"/>
      <c r="R1491" s="275"/>
      <c r="S1491" s="284"/>
    </row>
    <row r="1492" spans="2:19" s="276" customFormat="1" ht="15" customHeight="1" x14ac:dyDescent="0.35">
      <c r="B1492" s="1063" t="s">
        <v>726</v>
      </c>
      <c r="C1492" s="1063"/>
      <c r="D1492" s="1063"/>
      <c r="E1492" s="1063"/>
      <c r="F1492" s="1063"/>
      <c r="G1492" s="1063"/>
      <c r="H1492" s="1063"/>
      <c r="I1492" s="1063"/>
      <c r="J1492" s="1063"/>
      <c r="K1492" s="1063"/>
      <c r="L1492" s="1063"/>
      <c r="M1492" s="1063"/>
      <c r="N1492" s="1063"/>
      <c r="O1492" s="1063"/>
      <c r="P1492" s="1063"/>
      <c r="Q1492" s="1063"/>
      <c r="R1492" s="1063"/>
      <c r="S1492" s="284"/>
    </row>
    <row r="1493" spans="2:19" s="276" customFormat="1" ht="80.150000000000006" customHeight="1" x14ac:dyDescent="0.35">
      <c r="B1493" s="1059"/>
      <c r="C1493" s="1060"/>
      <c r="D1493" s="1060"/>
      <c r="E1493" s="1060"/>
      <c r="F1493" s="1060"/>
      <c r="G1493" s="1060"/>
      <c r="H1493" s="1060"/>
      <c r="I1493" s="1060"/>
      <c r="J1493" s="1060"/>
      <c r="K1493" s="1060"/>
      <c r="L1493" s="1060"/>
      <c r="M1493" s="1060"/>
      <c r="N1493" s="1060"/>
      <c r="O1493" s="1060"/>
      <c r="P1493" s="1060"/>
      <c r="Q1493" s="1060"/>
      <c r="R1493" s="1061"/>
      <c r="S1493" s="275"/>
    </row>
    <row r="1494" spans="2:19" s="276" customFormat="1" x14ac:dyDescent="0.35">
      <c r="B1494" s="536" t="s">
        <v>257</v>
      </c>
      <c r="C1494" s="536"/>
      <c r="D1494" s="536"/>
      <c r="E1494" s="302">
        <f>1500-LEN(B1493)</f>
        <v>1500</v>
      </c>
      <c r="F1494" s="4"/>
      <c r="G1494" s="4"/>
      <c r="H1494" s="4"/>
      <c r="I1494" s="4"/>
      <c r="J1494" s="4"/>
      <c r="K1494" s="4"/>
      <c r="L1494" s="4"/>
      <c r="M1494" s="4"/>
      <c r="N1494" s="4"/>
      <c r="O1494" s="275"/>
      <c r="P1494" s="275"/>
      <c r="Q1494" s="275"/>
      <c r="R1494" s="275"/>
      <c r="S1494" s="275"/>
    </row>
    <row r="1495" spans="2:19" s="276" customFormat="1" x14ac:dyDescent="0.35">
      <c r="B1495" s="536"/>
      <c r="C1495" s="536"/>
      <c r="D1495" s="536"/>
      <c r="E1495" s="536"/>
      <c r="F1495" s="4"/>
      <c r="G1495" s="4"/>
      <c r="H1495" s="4"/>
      <c r="I1495" s="4"/>
      <c r="J1495" s="4"/>
      <c r="K1495" s="4"/>
      <c r="L1495" s="4"/>
      <c r="M1495" s="4"/>
      <c r="N1495" s="4"/>
      <c r="O1495" s="275"/>
      <c r="P1495" s="275"/>
      <c r="Q1495" s="275"/>
      <c r="R1495" s="275"/>
      <c r="S1495" s="275"/>
    </row>
    <row r="1496" spans="2:19" s="276" customFormat="1" x14ac:dyDescent="0.35">
      <c r="B1496" s="520" t="s">
        <v>445</v>
      </c>
      <c r="C1496" s="520"/>
      <c r="D1496" s="4"/>
      <c r="E1496" s="4"/>
      <c r="F1496" s="4"/>
      <c r="G1496" s="4"/>
      <c r="H1496" s="4"/>
      <c r="I1496" s="4"/>
      <c r="J1496" s="4"/>
      <c r="K1496" s="4"/>
      <c r="L1496" s="4"/>
      <c r="M1496" s="4"/>
      <c r="N1496" s="4"/>
      <c r="O1496" s="275"/>
      <c r="P1496" s="275"/>
      <c r="Q1496" s="275"/>
      <c r="R1496" s="275"/>
      <c r="S1496" s="275"/>
    </row>
    <row r="1497" spans="2:19" s="276" customFormat="1" x14ac:dyDescent="0.35">
      <c r="B1497" s="536" t="s">
        <v>444</v>
      </c>
      <c r="C1497" s="536"/>
      <c r="D1497" s="275"/>
      <c r="E1497" s="4"/>
      <c r="F1497" s="4"/>
      <c r="G1497" s="4"/>
      <c r="H1497" s="4"/>
      <c r="I1497" s="4"/>
      <c r="J1497" s="4"/>
      <c r="K1497" s="4"/>
      <c r="L1497" s="4"/>
      <c r="M1497" s="4"/>
      <c r="N1497" s="4"/>
      <c r="O1497" s="275"/>
      <c r="P1497" s="275"/>
      <c r="Q1497" s="275"/>
      <c r="R1497" s="275"/>
      <c r="S1497" s="275"/>
    </row>
    <row r="1498" spans="2:19" s="276" customFormat="1" x14ac:dyDescent="0.35">
      <c r="B1498" s="275"/>
      <c r="C1498" s="275"/>
      <c r="D1498" s="275"/>
      <c r="E1498" s="4"/>
      <c r="F1498" s="4"/>
      <c r="G1498" s="4"/>
      <c r="H1498" s="4"/>
      <c r="I1498" s="4"/>
      <c r="J1498" s="4"/>
      <c r="K1498" s="4"/>
      <c r="L1498" s="4"/>
      <c r="M1498" s="4"/>
      <c r="N1498" s="4"/>
      <c r="O1498" s="275"/>
      <c r="P1498" s="275"/>
      <c r="Q1498" s="275"/>
      <c r="R1498" s="275"/>
      <c r="S1498" s="275"/>
    </row>
    <row r="1499" spans="2:19" s="276" customFormat="1" x14ac:dyDescent="0.35">
      <c r="B1499" s="304"/>
      <c r="C1499" s="8"/>
      <c r="D1499" s="300" t="s">
        <v>732</v>
      </c>
      <c r="E1499" s="275"/>
      <c r="F1499" s="4"/>
      <c r="G1499" s="4"/>
      <c r="H1499" s="4"/>
      <c r="I1499" s="4"/>
      <c r="J1499" s="1064"/>
      <c r="K1499" s="1064"/>
      <c r="L1499" s="1064"/>
      <c r="M1499" s="1064"/>
      <c r="N1499" s="1064"/>
      <c r="O1499" s="1064"/>
      <c r="P1499" s="1064"/>
      <c r="Q1499" s="1064"/>
      <c r="R1499" s="1064"/>
      <c r="S1499" s="275"/>
    </row>
    <row r="1500" spans="2:19" s="276" customFormat="1" x14ac:dyDescent="0.35">
      <c r="B1500" s="505"/>
      <c r="C1500" s="8"/>
      <c r="D1500" s="300" t="s">
        <v>725</v>
      </c>
      <c r="E1500" s="275"/>
      <c r="F1500" s="4"/>
      <c r="G1500" s="4"/>
      <c r="H1500" s="4"/>
      <c r="I1500" s="4"/>
      <c r="J1500" s="1065"/>
      <c r="K1500" s="1065"/>
      <c r="L1500" s="1065"/>
      <c r="M1500" s="1065"/>
      <c r="N1500" s="1065"/>
      <c r="O1500" s="1065"/>
      <c r="P1500" s="1065"/>
      <c r="Q1500" s="1065"/>
      <c r="R1500" s="1065"/>
      <c r="S1500" s="275"/>
    </row>
    <row r="1501" spans="2:19" s="276" customFormat="1" x14ac:dyDescent="0.35">
      <c r="B1501" s="304"/>
      <c r="C1501" s="8"/>
      <c r="D1501" s="300" t="s">
        <v>443</v>
      </c>
      <c r="E1501" s="275"/>
      <c r="F1501" s="4"/>
      <c r="G1501" s="4"/>
      <c r="H1501" s="4"/>
      <c r="I1501" s="4"/>
      <c r="J1501" s="1065"/>
      <c r="K1501" s="1065"/>
      <c r="L1501" s="1065"/>
      <c r="M1501" s="1065"/>
      <c r="N1501" s="1065"/>
      <c r="O1501" s="1065"/>
      <c r="P1501" s="1065"/>
      <c r="Q1501" s="1065"/>
      <c r="R1501" s="1065"/>
      <c r="S1501" s="275"/>
    </row>
    <row r="1502" spans="2:19" s="276" customFormat="1" x14ac:dyDescent="0.35">
      <c r="B1502" s="304"/>
      <c r="C1502" s="8"/>
      <c r="D1502" s="300" t="s">
        <v>442</v>
      </c>
      <c r="E1502" s="275"/>
      <c r="F1502" s="4"/>
      <c r="G1502" s="4"/>
      <c r="H1502" s="4"/>
      <c r="I1502" s="4"/>
      <c r="J1502" s="1065"/>
      <c r="K1502" s="1065"/>
      <c r="L1502" s="1065"/>
      <c r="M1502" s="1065"/>
      <c r="N1502" s="1065"/>
      <c r="O1502" s="1065"/>
      <c r="P1502" s="1065"/>
      <c r="Q1502" s="1065"/>
      <c r="R1502" s="1065"/>
      <c r="S1502" s="275"/>
    </row>
    <row r="1503" spans="2:19" s="276" customFormat="1" x14ac:dyDescent="0.35">
      <c r="B1503" s="304"/>
      <c r="C1503" s="8"/>
      <c r="D1503" s="300" t="s">
        <v>441</v>
      </c>
      <c r="E1503" s="275"/>
      <c r="F1503" s="4"/>
      <c r="G1503" s="4"/>
      <c r="H1503" s="4"/>
      <c r="I1503" s="4"/>
      <c r="J1503" s="535"/>
      <c r="K1503" s="4"/>
      <c r="L1503" s="4"/>
      <c r="M1503" s="4"/>
      <c r="N1503" s="4"/>
      <c r="O1503" s="275"/>
      <c r="P1503" s="275"/>
      <c r="Q1503" s="275"/>
      <c r="R1503" s="275"/>
      <c r="S1503" s="275"/>
    </row>
    <row r="1504" spans="2:19" s="276" customFormat="1" x14ac:dyDescent="0.35">
      <c r="B1504" s="275"/>
      <c r="C1504" s="275"/>
      <c r="D1504" s="4"/>
      <c r="E1504" s="4"/>
      <c r="F1504" s="4"/>
      <c r="G1504" s="4"/>
      <c r="H1504" s="4"/>
      <c r="I1504" s="4"/>
      <c r="J1504" s="4"/>
      <c r="K1504" s="4"/>
      <c r="L1504" s="4"/>
      <c r="M1504" s="4"/>
      <c r="N1504" s="4"/>
      <c r="O1504" s="275"/>
      <c r="P1504" s="275"/>
      <c r="Q1504" s="275"/>
      <c r="R1504" s="275"/>
      <c r="S1504" s="275"/>
    </row>
    <row r="1505" spans="2:19" s="276" customFormat="1" x14ac:dyDescent="0.35">
      <c r="B1505" s="536" t="s">
        <v>440</v>
      </c>
      <c r="C1505" s="536"/>
      <c r="D1505" s="275"/>
      <c r="E1505" s="4"/>
      <c r="F1505" s="4"/>
      <c r="G1505" s="4"/>
      <c r="H1505" s="4"/>
      <c r="I1505" s="4"/>
      <c r="J1505" s="537" t="s">
        <v>727</v>
      </c>
      <c r="K1505" s="275"/>
      <c r="L1505" s="536"/>
      <c r="M1505" s="536"/>
      <c r="N1505" s="536"/>
      <c r="O1505" s="275"/>
      <c r="P1505" s="536" t="s">
        <v>728</v>
      </c>
      <c r="Q1505" s="4"/>
      <c r="R1505" s="275"/>
      <c r="S1505" s="286"/>
    </row>
    <row r="1506" spans="2:19" s="276" customFormat="1" x14ac:dyDescent="0.35">
      <c r="B1506" s="275"/>
      <c r="C1506" s="275"/>
      <c r="D1506" s="4"/>
      <c r="E1506" s="4"/>
      <c r="F1506" s="4"/>
      <c r="G1506" s="4"/>
      <c r="H1506" s="4"/>
      <c r="I1506" s="4"/>
      <c r="J1506" s="275"/>
      <c r="K1506" s="275"/>
      <c r="L1506" s="539"/>
      <c r="M1506" s="539"/>
      <c r="N1506" s="539"/>
      <c r="O1506" s="275"/>
      <c r="P1506" s="4"/>
      <c r="Q1506" s="4"/>
      <c r="R1506" s="275"/>
      <c r="S1506" s="286"/>
    </row>
    <row r="1507" spans="2:19" s="276" customFormat="1" x14ac:dyDescent="0.35">
      <c r="B1507" s="278"/>
      <c r="C1507" s="8"/>
      <c r="D1507" s="300" t="s">
        <v>437</v>
      </c>
      <c r="E1507" s="275"/>
      <c r="F1507" s="4"/>
      <c r="G1507" s="4"/>
      <c r="H1507" s="4"/>
      <c r="I1507" s="4"/>
      <c r="J1507" s="1055"/>
      <c r="K1507" s="1056"/>
      <c r="L1507" s="1056"/>
      <c r="M1507" s="1056"/>
      <c r="N1507" s="1057"/>
      <c r="O1507" s="275"/>
      <c r="P1507" s="1055"/>
      <c r="Q1507" s="1056"/>
      <c r="R1507" s="1057"/>
      <c r="S1507" s="286"/>
    </row>
    <row r="1508" spans="2:19" s="276" customFormat="1" x14ac:dyDescent="0.35">
      <c r="B1508" s="278"/>
      <c r="C1508" s="8"/>
      <c r="D1508" s="300" t="s">
        <v>436</v>
      </c>
      <c r="E1508" s="275"/>
      <c r="F1508" s="4"/>
      <c r="G1508" s="4"/>
      <c r="H1508" s="4"/>
      <c r="I1508" s="4"/>
      <c r="J1508" s="1055"/>
      <c r="K1508" s="1056"/>
      <c r="L1508" s="1056"/>
      <c r="M1508" s="1056"/>
      <c r="N1508" s="1057"/>
      <c r="O1508" s="275"/>
      <c r="P1508" s="1055"/>
      <c r="Q1508" s="1056"/>
      <c r="R1508" s="1057"/>
      <c r="S1508" s="286"/>
    </row>
    <row r="1509" spans="2:19" s="276" customFormat="1" x14ac:dyDescent="0.35">
      <c r="B1509" s="278"/>
      <c r="C1509" s="8"/>
      <c r="D1509" s="300" t="s">
        <v>435</v>
      </c>
      <c r="E1509" s="275"/>
      <c r="F1509" s="4"/>
      <c r="G1509" s="4"/>
      <c r="H1509" s="4"/>
      <c r="I1509" s="4"/>
      <c r="J1509" s="1055"/>
      <c r="K1509" s="1056"/>
      <c r="L1509" s="1056"/>
      <c r="M1509" s="1056"/>
      <c r="N1509" s="1057"/>
      <c r="O1509" s="275"/>
      <c r="P1509" s="1055"/>
      <c r="Q1509" s="1056"/>
      <c r="R1509" s="1057"/>
      <c r="S1509" s="286"/>
    </row>
    <row r="1510" spans="2:19" s="276" customFormat="1" x14ac:dyDescent="0.35">
      <c r="B1510" s="278"/>
      <c r="C1510" s="8"/>
      <c r="D1510" s="300" t="s">
        <v>434</v>
      </c>
      <c r="E1510" s="275"/>
      <c r="F1510" s="4"/>
      <c r="G1510" s="4"/>
      <c r="H1510" s="4"/>
      <c r="I1510" s="4"/>
      <c r="J1510" s="1055"/>
      <c r="K1510" s="1056"/>
      <c r="L1510" s="1056"/>
      <c r="M1510" s="1056"/>
      <c r="N1510" s="1057"/>
      <c r="O1510" s="275"/>
      <c r="P1510" s="1055"/>
      <c r="Q1510" s="1056"/>
      <c r="R1510" s="1057"/>
      <c r="S1510" s="286"/>
    </row>
    <row r="1511" spans="2:19" s="276" customFormat="1" x14ac:dyDescent="0.35">
      <c r="B1511" s="278"/>
      <c r="C1511" s="8"/>
      <c r="D1511" s="300" t="s">
        <v>433</v>
      </c>
      <c r="E1511" s="275"/>
      <c r="F1511" s="4"/>
      <c r="G1511" s="4"/>
      <c r="H1511" s="4"/>
      <c r="I1511" s="4"/>
      <c r="J1511" s="1055"/>
      <c r="K1511" s="1056"/>
      <c r="L1511" s="1056"/>
      <c r="M1511" s="1056"/>
      <c r="N1511" s="1057"/>
      <c r="O1511" s="275"/>
      <c r="P1511" s="1055"/>
      <c r="Q1511" s="1056"/>
      <c r="R1511" s="1057"/>
      <c r="S1511" s="286"/>
    </row>
    <row r="1512" spans="2:19" s="276" customFormat="1" x14ac:dyDescent="0.35">
      <c r="B1512" s="278"/>
      <c r="C1512" s="8"/>
      <c r="D1512" s="300" t="s">
        <v>432</v>
      </c>
      <c r="E1512" s="275"/>
      <c r="F1512" s="4"/>
      <c r="G1512" s="4"/>
      <c r="H1512" s="4"/>
      <c r="I1512" s="4"/>
      <c r="J1512" s="1055"/>
      <c r="K1512" s="1056"/>
      <c r="L1512" s="1056"/>
      <c r="M1512" s="1056"/>
      <c r="N1512" s="1057"/>
      <c r="O1512" s="275"/>
      <c r="P1512" s="1055"/>
      <c r="Q1512" s="1056"/>
      <c r="R1512" s="1057"/>
      <c r="S1512" s="286"/>
    </row>
    <row r="1513" spans="2:19" s="276" customFormat="1" x14ac:dyDescent="0.35">
      <c r="B1513" s="278"/>
      <c r="C1513" s="8"/>
      <c r="D1513" s="300" t="s">
        <v>431</v>
      </c>
      <c r="E1513" s="275"/>
      <c r="F1513" s="4"/>
      <c r="G1513" s="4"/>
      <c r="H1513" s="4"/>
      <c r="I1513" s="4"/>
      <c r="J1513" s="1055"/>
      <c r="K1513" s="1056"/>
      <c r="L1513" s="1056"/>
      <c r="M1513" s="1056"/>
      <c r="N1513" s="1057"/>
      <c r="O1513" s="275"/>
      <c r="P1513" s="1055"/>
      <c r="Q1513" s="1056"/>
      <c r="R1513" s="1057"/>
      <c r="S1513" s="275"/>
    </row>
    <row r="1514" spans="2:19" s="276" customFormat="1" ht="15" customHeight="1" x14ac:dyDescent="0.35">
      <c r="B1514" s="278"/>
      <c r="C1514" s="8"/>
      <c r="D1514" s="300" t="s">
        <v>430</v>
      </c>
      <c r="E1514" s="275"/>
      <c r="F1514" s="4"/>
      <c r="G1514" s="4"/>
      <c r="H1514" s="4"/>
      <c r="I1514" s="4"/>
      <c r="J1514" s="1055"/>
      <c r="K1514" s="1056"/>
      <c r="L1514" s="1056"/>
      <c r="M1514" s="1056"/>
      <c r="N1514" s="1057"/>
      <c r="O1514" s="275"/>
      <c r="P1514" s="1055"/>
      <c r="Q1514" s="1056"/>
      <c r="R1514" s="1057"/>
      <c r="S1514" s="285"/>
    </row>
    <row r="1515" spans="2:19" s="276" customFormat="1" ht="15" customHeight="1" x14ac:dyDescent="0.35">
      <c r="B1515" s="520"/>
      <c r="C1515" s="520"/>
      <c r="D1515" s="4"/>
      <c r="E1515" s="4"/>
      <c r="F1515" s="4"/>
      <c r="G1515" s="4"/>
      <c r="H1515" s="4"/>
      <c r="I1515" s="4"/>
      <c r="J1515" s="4"/>
      <c r="K1515" s="4"/>
      <c r="L1515" s="4"/>
      <c r="M1515" s="4"/>
      <c r="N1515" s="4"/>
      <c r="O1515" s="275"/>
      <c r="P1515" s="275"/>
      <c r="Q1515" s="275"/>
      <c r="R1515" s="275"/>
      <c r="S1515" s="284"/>
    </row>
    <row r="1516" spans="2:19" s="276" customFormat="1" x14ac:dyDescent="0.35">
      <c r="B1516" s="520" t="s">
        <v>729</v>
      </c>
      <c r="C1516" s="520"/>
      <c r="D1516" s="4"/>
      <c r="E1516" s="4"/>
      <c r="F1516" s="4"/>
      <c r="G1516" s="4"/>
      <c r="H1516" s="4"/>
      <c r="I1516" s="4"/>
      <c r="J1516" s="4"/>
      <c r="K1516" s="4"/>
      <c r="L1516" s="4"/>
      <c r="M1516" s="4"/>
      <c r="N1516" s="4"/>
      <c r="O1516" s="275"/>
      <c r="P1516" s="275"/>
      <c r="Q1516" s="275"/>
      <c r="R1516" s="275"/>
      <c r="S1516" s="279"/>
    </row>
    <row r="1517" spans="2:19" s="276" customFormat="1" ht="37.5" customHeight="1" x14ac:dyDescent="0.35">
      <c r="B1517" s="1058" t="s">
        <v>991</v>
      </c>
      <c r="C1517" s="1058"/>
      <c r="D1517" s="1058"/>
      <c r="E1517" s="1058"/>
      <c r="F1517" s="1058"/>
      <c r="G1517" s="1058"/>
      <c r="H1517" s="1058"/>
      <c r="I1517" s="1058"/>
      <c r="J1517" s="1058"/>
      <c r="K1517" s="1058"/>
      <c r="L1517" s="1058"/>
      <c r="M1517" s="1058"/>
      <c r="N1517" s="1058"/>
      <c r="O1517" s="1058"/>
      <c r="P1517" s="1058"/>
      <c r="Q1517" s="1058"/>
      <c r="R1517" s="1058"/>
      <c r="S1517" s="279"/>
    </row>
    <row r="1518" spans="2:19" s="276" customFormat="1" ht="80.150000000000006" customHeight="1" x14ac:dyDescent="0.35">
      <c r="B1518" s="1059"/>
      <c r="C1518" s="1060"/>
      <c r="D1518" s="1060"/>
      <c r="E1518" s="1060"/>
      <c r="F1518" s="1060"/>
      <c r="G1518" s="1060"/>
      <c r="H1518" s="1060"/>
      <c r="I1518" s="1060"/>
      <c r="J1518" s="1060"/>
      <c r="K1518" s="1060"/>
      <c r="L1518" s="1060"/>
      <c r="M1518" s="1060"/>
      <c r="N1518" s="1060"/>
      <c r="O1518" s="1060"/>
      <c r="P1518" s="1060"/>
      <c r="Q1518" s="1060"/>
      <c r="R1518" s="1061"/>
      <c r="S1518" s="275"/>
    </row>
    <row r="1519" spans="2:19" s="276" customFormat="1" x14ac:dyDescent="0.35">
      <c r="B1519" s="540" t="s">
        <v>257</v>
      </c>
      <c r="C1519" s="540"/>
      <c r="D1519" s="541"/>
      <c r="E1519" s="542">
        <f>1500-LEN(B1518)</f>
        <v>1500</v>
      </c>
      <c r="F1519" s="541"/>
      <c r="G1519" s="541"/>
      <c r="H1519" s="541"/>
      <c r="I1519" s="541"/>
      <c r="J1519" s="541"/>
      <c r="K1519" s="541"/>
      <c r="L1519" s="543"/>
      <c r="M1519" s="541"/>
      <c r="N1519" s="544"/>
      <c r="O1519" s="544"/>
      <c r="P1519" s="544"/>
      <c r="Q1519" s="544"/>
      <c r="R1519" s="544"/>
      <c r="S1519" s="279"/>
    </row>
    <row r="1520" spans="2:19" s="276" customFormat="1" ht="15" customHeight="1" x14ac:dyDescent="0.35">
      <c r="B1520" s="535"/>
      <c r="C1520" s="535"/>
      <c r="D1520" s="284"/>
      <c r="E1520" s="545"/>
      <c r="F1520" s="284"/>
      <c r="G1520" s="284"/>
      <c r="H1520" s="284"/>
      <c r="I1520" s="284"/>
      <c r="J1520" s="284"/>
      <c r="K1520" s="284"/>
      <c r="L1520" s="532"/>
      <c r="M1520" s="284"/>
      <c r="N1520" s="279"/>
      <c r="O1520" s="279"/>
      <c r="P1520" s="279"/>
      <c r="Q1520" s="279"/>
      <c r="R1520" s="279"/>
      <c r="S1520" s="275"/>
    </row>
    <row r="1521" spans="2:19" s="276" customFormat="1" x14ac:dyDescent="0.35">
      <c r="B1521" s="546" t="s">
        <v>730</v>
      </c>
      <c r="C1521" s="535"/>
      <c r="D1521" s="284"/>
      <c r="E1521" s="545"/>
      <c r="F1521" s="284"/>
      <c r="G1521" s="284"/>
      <c r="H1521" s="284"/>
      <c r="I1521" s="284"/>
      <c r="J1521" s="284"/>
      <c r="K1521" s="284"/>
      <c r="L1521" s="532"/>
      <c r="M1521" s="284"/>
      <c r="N1521" s="279"/>
      <c r="O1521" s="279"/>
      <c r="P1521" s="279"/>
      <c r="Q1521" s="279"/>
      <c r="R1521" s="279"/>
      <c r="S1521" s="275"/>
    </row>
    <row r="1522" spans="2:19" s="276" customFormat="1" ht="24" customHeight="1" x14ac:dyDescent="0.35">
      <c r="B1522" s="1058" t="s">
        <v>731</v>
      </c>
      <c r="C1522" s="1058"/>
      <c r="D1522" s="1058"/>
      <c r="E1522" s="1058"/>
      <c r="F1522" s="1058"/>
      <c r="G1522" s="1058"/>
      <c r="H1522" s="1058"/>
      <c r="I1522" s="1058"/>
      <c r="J1522" s="1058"/>
      <c r="K1522" s="1058"/>
      <c r="L1522" s="1058"/>
      <c r="M1522" s="1058"/>
      <c r="N1522" s="1058"/>
      <c r="O1522" s="1058"/>
      <c r="P1522" s="1058"/>
      <c r="Q1522" s="1058"/>
      <c r="R1522" s="1058"/>
      <c r="S1522" s="275"/>
    </row>
    <row r="1523" spans="2:19" s="276" customFormat="1" ht="80.150000000000006" customHeight="1" x14ac:dyDescent="0.35">
      <c r="B1523" s="1059"/>
      <c r="C1523" s="1060"/>
      <c r="D1523" s="1060"/>
      <c r="E1523" s="1060"/>
      <c r="F1523" s="1060"/>
      <c r="G1523" s="1060"/>
      <c r="H1523" s="1060"/>
      <c r="I1523" s="1060"/>
      <c r="J1523" s="1060"/>
      <c r="K1523" s="1060"/>
      <c r="L1523" s="1060"/>
      <c r="M1523" s="1060"/>
      <c r="N1523" s="1060"/>
      <c r="O1523" s="1060"/>
      <c r="P1523" s="1060"/>
      <c r="Q1523" s="1060"/>
      <c r="R1523" s="1061"/>
      <c r="S1523" s="275"/>
    </row>
    <row r="1524" spans="2:19" s="276" customFormat="1" ht="16" thickBot="1" x14ac:dyDescent="0.4">
      <c r="B1524" s="547" t="s">
        <v>257</v>
      </c>
      <c r="C1524" s="547"/>
      <c r="D1524" s="548"/>
      <c r="E1524" s="549">
        <f>1500-LEN(B1523)</f>
        <v>1500</v>
      </c>
      <c r="F1524" s="548"/>
      <c r="G1524" s="548"/>
      <c r="H1524" s="548"/>
      <c r="I1524" s="548"/>
      <c r="J1524" s="548"/>
      <c r="K1524" s="548"/>
      <c r="L1524" s="550"/>
      <c r="M1524" s="548"/>
      <c r="N1524" s="551"/>
      <c r="O1524" s="551"/>
      <c r="P1524" s="551"/>
      <c r="Q1524" s="551"/>
      <c r="R1524" s="551"/>
      <c r="S1524" s="275"/>
    </row>
    <row r="1525" spans="2:19" s="276" customFormat="1" x14ac:dyDescent="0.35">
      <c r="B1525" s="535"/>
      <c r="C1525" s="535"/>
      <c r="D1525" s="284"/>
      <c r="E1525" s="545"/>
      <c r="F1525" s="284"/>
      <c r="G1525" s="284"/>
      <c r="H1525" s="284"/>
      <c r="I1525" s="284"/>
      <c r="J1525" s="284"/>
      <c r="K1525" s="284"/>
      <c r="L1525" s="532"/>
      <c r="M1525" s="284"/>
      <c r="N1525" s="279"/>
      <c r="O1525" s="279"/>
      <c r="P1525" s="279"/>
      <c r="Q1525" s="279"/>
      <c r="R1525" s="279"/>
      <c r="S1525" s="275"/>
    </row>
    <row r="1526" spans="2:19" s="276" customFormat="1" ht="18" x14ac:dyDescent="0.4">
      <c r="B1526" s="519" t="s">
        <v>463</v>
      </c>
      <c r="C1526" s="519"/>
      <c r="D1526" s="520"/>
      <c r="E1526" s="520"/>
      <c r="F1526" s="520"/>
      <c r="G1526" s="520"/>
      <c r="H1526" s="520"/>
      <c r="I1526" s="520"/>
      <c r="J1526" s="520"/>
      <c r="K1526" s="520"/>
      <c r="L1526" s="521"/>
      <c r="M1526" s="520"/>
      <c r="N1526" s="166"/>
      <c r="O1526" s="275"/>
      <c r="P1526" s="166"/>
      <c r="Q1526" s="275"/>
      <c r="R1526" s="275"/>
      <c r="S1526" s="275"/>
    </row>
    <row r="1527" spans="2:19" s="276" customFormat="1" ht="16" thickBot="1" x14ac:dyDescent="0.4">
      <c r="B1527" s="522" t="s">
        <v>462</v>
      </c>
      <c r="C1527" s="522"/>
      <c r="D1527" s="523"/>
      <c r="E1527" s="523"/>
      <c r="F1527" s="523"/>
      <c r="G1527" s="523"/>
      <c r="H1527" s="523"/>
      <c r="I1527" s="523"/>
      <c r="J1527" s="523"/>
      <c r="K1527" s="523"/>
      <c r="L1527" s="524"/>
      <c r="M1527" s="523"/>
      <c r="N1527" s="525"/>
      <c r="O1527" s="275"/>
      <c r="P1527" s="525"/>
      <c r="Q1527" s="525"/>
      <c r="R1527" s="525"/>
      <c r="S1527" s="279"/>
    </row>
    <row r="1528" spans="2:19" s="276" customFormat="1" x14ac:dyDescent="0.35">
      <c r="B1528" s="526"/>
      <c r="C1528" s="526"/>
      <c r="D1528" s="526"/>
      <c r="E1528" s="527"/>
      <c r="F1528" s="726" t="s">
        <v>886</v>
      </c>
      <c r="G1528" s="282"/>
      <c r="H1528" s="528"/>
      <c r="I1528" s="528"/>
      <c r="J1528" s="526"/>
      <c r="K1528" s="526"/>
      <c r="L1528" s="529" t="s">
        <v>238</v>
      </c>
      <c r="M1528" s="526"/>
      <c r="N1528" s="1062" t="s">
        <v>255</v>
      </c>
      <c r="O1528" s="1062"/>
      <c r="P1528" s="1062"/>
      <c r="Q1528" s="530"/>
      <c r="R1528" s="530"/>
      <c r="S1528" s="275"/>
    </row>
    <row r="1529" spans="2:19" s="276" customFormat="1" x14ac:dyDescent="0.35">
      <c r="B1529" s="531" t="s">
        <v>468</v>
      </c>
      <c r="C1529" s="532"/>
      <c r="D1529" s="533">
        <f>D1463+1</f>
        <v>24</v>
      </c>
      <c r="E1529" s="1074"/>
      <c r="F1529" s="1075"/>
      <c r="G1529" s="1076"/>
      <c r="H1529" s="4"/>
      <c r="I1529" s="4"/>
      <c r="J1529" s="8" t="s">
        <v>232</v>
      </c>
      <c r="K1529" s="8"/>
      <c r="L1529" s="283"/>
      <c r="M1529" s="4"/>
      <c r="N1529" s="1070"/>
      <c r="O1529" s="1071"/>
      <c r="P1529" s="1071"/>
      <c r="Q1529" s="1071"/>
      <c r="R1529" s="1072"/>
      <c r="S1529" s="275"/>
    </row>
    <row r="1530" spans="2:19" s="276" customFormat="1" x14ac:dyDescent="0.35">
      <c r="B1530" s="8" t="s">
        <v>231</v>
      </c>
      <c r="C1530" s="8"/>
      <c r="D1530" s="1077"/>
      <c r="E1530" s="1077"/>
      <c r="F1530" s="1077"/>
      <c r="G1530" s="1077"/>
      <c r="H1530" s="4"/>
      <c r="I1530" s="4"/>
      <c r="J1530" s="8" t="s">
        <v>241</v>
      </c>
      <c r="K1530" s="8"/>
      <c r="L1530" s="283"/>
      <c r="M1530" s="4"/>
      <c r="N1530" s="1070"/>
      <c r="O1530" s="1071"/>
      <c r="P1530" s="1071"/>
      <c r="Q1530" s="1071"/>
      <c r="R1530" s="1072"/>
      <c r="S1530" s="275"/>
    </row>
    <row r="1531" spans="2:19" s="276" customFormat="1" x14ac:dyDescent="0.35">
      <c r="B1531" s="8" t="s">
        <v>227</v>
      </c>
      <c r="C1531" s="8"/>
      <c r="D1531" s="1069"/>
      <c r="E1531" s="1069"/>
      <c r="F1531" s="1069"/>
      <c r="G1531" s="1069"/>
      <c r="H1531" s="4"/>
      <c r="I1531" s="4"/>
      <c r="J1531" s="8" t="s">
        <v>239</v>
      </c>
      <c r="K1531" s="8"/>
      <c r="L1531" s="283"/>
      <c r="M1531" s="4"/>
      <c r="N1531" s="1070"/>
      <c r="O1531" s="1071"/>
      <c r="P1531" s="1071"/>
      <c r="Q1531" s="1071"/>
      <c r="R1531" s="1072"/>
      <c r="S1531" s="275"/>
    </row>
    <row r="1532" spans="2:19" s="276" customFormat="1" x14ac:dyDescent="0.35">
      <c r="B1532" s="8" t="s">
        <v>461</v>
      </c>
      <c r="C1532" s="8"/>
      <c r="D1532" s="1069"/>
      <c r="E1532" s="1069"/>
      <c r="F1532" s="1069"/>
      <c r="G1532" s="1069"/>
      <c r="H1532" s="4"/>
      <c r="I1532" s="4"/>
      <c r="J1532" s="8" t="s">
        <v>244</v>
      </c>
      <c r="K1532" s="8"/>
      <c r="L1532" s="283"/>
      <c r="M1532" s="4"/>
      <c r="N1532" s="1070"/>
      <c r="O1532" s="1071"/>
      <c r="P1532" s="1071"/>
      <c r="Q1532" s="1071"/>
      <c r="R1532" s="1072"/>
      <c r="S1532" s="275"/>
    </row>
    <row r="1533" spans="2:19" s="276" customFormat="1" x14ac:dyDescent="0.35">
      <c r="B1533" s="8" t="s">
        <v>254</v>
      </c>
      <c r="C1533" s="8"/>
      <c r="D1533" s="1073"/>
      <c r="E1533" s="1073"/>
      <c r="F1533" s="1073"/>
      <c r="G1533" s="1073"/>
      <c r="H1533" s="4"/>
      <c r="I1533" s="4"/>
      <c r="J1533" s="8" t="s">
        <v>240</v>
      </c>
      <c r="K1533" s="8"/>
      <c r="L1533" s="283"/>
      <c r="M1533" s="4"/>
      <c r="N1533" s="1070"/>
      <c r="O1533" s="1071"/>
      <c r="P1533" s="1071"/>
      <c r="Q1533" s="1071"/>
      <c r="R1533" s="1072"/>
      <c r="S1533" s="275"/>
    </row>
    <row r="1534" spans="2:19" s="276" customFormat="1" x14ac:dyDescent="0.35">
      <c r="B1534" s="8" t="s">
        <v>48</v>
      </c>
      <c r="C1534" s="8"/>
      <c r="D1534" s="1069"/>
      <c r="E1534" s="1069"/>
      <c r="F1534" s="1069"/>
      <c r="G1534" s="1069"/>
      <c r="H1534" s="4"/>
      <c r="I1534" s="4"/>
      <c r="J1534" s="4"/>
      <c r="K1534" s="4"/>
      <c r="L1534" s="8"/>
      <c r="M1534" s="4"/>
      <c r="N1534" s="299"/>
      <c r="O1534" s="275"/>
      <c r="P1534" s="299"/>
      <c r="Q1534" s="275"/>
      <c r="R1534" s="275"/>
      <c r="S1534" s="275"/>
    </row>
    <row r="1535" spans="2:19" s="276" customFormat="1" x14ac:dyDescent="0.35">
      <c r="B1535" s="8" t="s">
        <v>283</v>
      </c>
      <c r="C1535" s="4"/>
      <c r="D1535" s="1069"/>
      <c r="E1535" s="1069"/>
      <c r="F1535" s="1069"/>
      <c r="G1535" s="1069"/>
      <c r="H1535" s="4"/>
      <c r="I1535" s="4"/>
      <c r="J1535" s="275"/>
      <c r="K1535" s="275"/>
      <c r="L1535" s="275"/>
      <c r="M1535" s="275"/>
      <c r="N1535" s="275"/>
      <c r="O1535" s="275"/>
      <c r="P1535" s="275"/>
      <c r="Q1535" s="275"/>
      <c r="R1535" s="275"/>
      <c r="S1535" s="275"/>
    </row>
    <row r="1536" spans="2:19" s="276" customFormat="1" x14ac:dyDescent="0.35">
      <c r="B1536" s="8" t="s">
        <v>236</v>
      </c>
      <c r="C1536" s="8"/>
      <c r="D1536" s="280"/>
      <c r="E1536" s="534" t="s">
        <v>234</v>
      </c>
      <c r="F1536" s="4"/>
      <c r="G1536" s="4"/>
      <c r="H1536" s="4"/>
      <c r="I1536" s="4"/>
      <c r="J1536" s="8" t="s">
        <v>243</v>
      </c>
      <c r="K1536" s="4"/>
      <c r="L1536" s="282"/>
      <c r="M1536" s="4"/>
      <c r="N1536"/>
      <c r="O1536"/>
      <c r="P1536"/>
      <c r="Q1536"/>
      <c r="R1536" s="275"/>
      <c r="S1536" s="275"/>
    </row>
    <row r="1537" spans="2:19" s="276" customFormat="1" x14ac:dyDescent="0.35">
      <c r="B1537" s="8" t="s">
        <v>237</v>
      </c>
      <c r="C1537" s="8"/>
      <c r="D1537" s="280"/>
      <c r="E1537" s="534" t="s">
        <v>235</v>
      </c>
      <c r="F1537" s="4"/>
      <c r="G1537" s="4"/>
      <c r="H1537" s="4"/>
      <c r="I1537" s="4"/>
      <c r="J1537" s="8" t="s">
        <v>233</v>
      </c>
      <c r="K1537" s="4"/>
      <c r="L1537" s="281"/>
      <c r="M1537" s="4"/>
      <c r="N1537" s="299"/>
      <c r="O1537" s="275"/>
      <c r="P1537" s="299"/>
      <c r="Q1537" s="275"/>
      <c r="R1537" s="275"/>
      <c r="S1537" s="275"/>
    </row>
    <row r="1538" spans="2:19" s="276" customFormat="1" x14ac:dyDescent="0.35">
      <c r="B1538" s="275"/>
      <c r="C1538" s="275"/>
      <c r="D1538" s="275"/>
      <c r="E1538" s="275"/>
      <c r="F1538" s="275"/>
      <c r="G1538" s="275"/>
      <c r="H1538" s="275"/>
      <c r="I1538" s="275"/>
      <c r="J1538" s="8" t="s">
        <v>183</v>
      </c>
      <c r="K1538" s="4"/>
      <c r="L1538" s="1066"/>
      <c r="M1538" s="1067"/>
      <c r="N1538" s="1067"/>
      <c r="O1538" s="1067"/>
      <c r="P1538" s="1068"/>
      <c r="Q1538" s="275"/>
      <c r="R1538" s="275"/>
      <c r="S1538" s="275"/>
    </row>
    <row r="1539" spans="2:19" s="276" customFormat="1" x14ac:dyDescent="0.35">
      <c r="B1539" s="520" t="s">
        <v>460</v>
      </c>
      <c r="C1539" s="520"/>
      <c r="G1539" s="4"/>
      <c r="H1539" s="4"/>
      <c r="I1539" s="4"/>
      <c r="J1539" s="4"/>
      <c r="K1539" s="4"/>
      <c r="L1539" s="4"/>
      <c r="M1539" s="4"/>
      <c r="N1539" s="4"/>
      <c r="O1539" s="275"/>
      <c r="P1539" s="275"/>
      <c r="Q1539" s="275"/>
      <c r="R1539" s="275"/>
      <c r="S1539" s="275"/>
    </row>
    <row r="1540" spans="2:19" s="276" customFormat="1" x14ac:dyDescent="0.35">
      <c r="B1540" s="535" t="s">
        <v>990</v>
      </c>
      <c r="C1540" s="535"/>
      <c r="D1540" s="4"/>
      <c r="E1540" s="4"/>
      <c r="F1540" s="4"/>
      <c r="G1540" s="4"/>
      <c r="H1540" s="4"/>
      <c r="I1540" s="4"/>
      <c r="J1540" s="275"/>
      <c r="K1540" s="4"/>
      <c r="L1540" s="4"/>
      <c r="M1540" s="4"/>
      <c r="N1540" s="4"/>
      <c r="O1540" s="275"/>
      <c r="P1540" s="275"/>
      <c r="Q1540" s="275"/>
      <c r="R1540" s="275"/>
      <c r="S1540" s="275"/>
    </row>
    <row r="1541" spans="2:19" s="276" customFormat="1" x14ac:dyDescent="0.35">
      <c r="B1541" s="535"/>
      <c r="C1541" s="535"/>
      <c r="D1541" s="4"/>
      <c r="E1541" s="4"/>
      <c r="F1541" s="4"/>
      <c r="G1541" s="4"/>
      <c r="H1541" s="4"/>
      <c r="I1541" s="4"/>
      <c r="J1541" s="275"/>
      <c r="K1541" s="4"/>
      <c r="L1541" s="4"/>
      <c r="M1541" s="4"/>
      <c r="N1541" s="4"/>
      <c r="O1541" s="275"/>
      <c r="P1541" s="275"/>
      <c r="Q1541" s="275"/>
      <c r="R1541" s="275"/>
      <c r="S1541" s="275"/>
    </row>
    <row r="1542" spans="2:19" s="276" customFormat="1" x14ac:dyDescent="0.35">
      <c r="B1542" s="285" t="s">
        <v>464</v>
      </c>
      <c r="C1542" s="285"/>
      <c r="D1542" s="4"/>
      <c r="E1542" s="4"/>
      <c r="F1542" s="4"/>
      <c r="G1542" s="536" t="s">
        <v>439</v>
      </c>
      <c r="H1542" s="4"/>
      <c r="I1542" s="4"/>
      <c r="J1542" s="4"/>
      <c r="K1542" s="4"/>
      <c r="L1542" s="275"/>
      <c r="M1542" s="275"/>
      <c r="N1542" s="537" t="s">
        <v>438</v>
      </c>
      <c r="O1542" s="275"/>
      <c r="P1542" s="275"/>
      <c r="Q1542" s="275"/>
      <c r="R1542" s="275"/>
      <c r="S1542" s="286"/>
    </row>
    <row r="1543" spans="2:19" s="276" customFormat="1" x14ac:dyDescent="0.35">
      <c r="B1543" s="292"/>
      <c r="C1543" s="538"/>
      <c r="D1543" s="300" t="s">
        <v>459</v>
      </c>
      <c r="E1543" s="275"/>
      <c r="F1543" s="4"/>
      <c r="G1543" s="1055"/>
      <c r="H1543" s="1056"/>
      <c r="I1543" s="1056"/>
      <c r="J1543" s="1056"/>
      <c r="K1543" s="1056"/>
      <c r="L1543" s="1057"/>
      <c r="M1543" s="275"/>
      <c r="N1543" s="1055"/>
      <c r="O1543" s="1056"/>
      <c r="P1543" s="1056"/>
      <c r="Q1543" s="1056"/>
      <c r="R1543" s="1057"/>
      <c r="S1543" s="286"/>
    </row>
    <row r="1544" spans="2:19" s="276" customFormat="1" x14ac:dyDescent="0.35">
      <c r="B1544" s="292"/>
      <c r="C1544" s="538"/>
      <c r="D1544" s="300" t="s">
        <v>458</v>
      </c>
      <c r="E1544" s="275"/>
      <c r="F1544" s="4"/>
      <c r="G1544" s="1055"/>
      <c r="H1544" s="1056"/>
      <c r="I1544" s="1056"/>
      <c r="J1544" s="1056"/>
      <c r="K1544" s="1056"/>
      <c r="L1544" s="1057"/>
      <c r="M1544" s="275"/>
      <c r="N1544" s="1055"/>
      <c r="O1544" s="1056"/>
      <c r="P1544" s="1056"/>
      <c r="Q1544" s="1056"/>
      <c r="R1544" s="1057"/>
      <c r="S1544" s="286"/>
    </row>
    <row r="1545" spans="2:19" s="276" customFormat="1" x14ac:dyDescent="0.35">
      <c r="B1545" s="292"/>
      <c r="C1545" s="538"/>
      <c r="D1545" s="300" t="s">
        <v>457</v>
      </c>
      <c r="E1545" s="275"/>
      <c r="F1545" s="4"/>
      <c r="G1545" s="1055"/>
      <c r="H1545" s="1056"/>
      <c r="I1545" s="1056"/>
      <c r="J1545" s="1056"/>
      <c r="K1545" s="1056"/>
      <c r="L1545" s="1057"/>
      <c r="M1545" s="275"/>
      <c r="N1545" s="1055"/>
      <c r="O1545" s="1056"/>
      <c r="P1545" s="1056"/>
      <c r="Q1545" s="1056"/>
      <c r="R1545" s="1057"/>
      <c r="S1545" s="286"/>
    </row>
    <row r="1546" spans="2:19" s="276" customFormat="1" x14ac:dyDescent="0.35">
      <c r="B1546" s="292"/>
      <c r="C1546" s="538"/>
      <c r="D1546" s="300" t="s">
        <v>456</v>
      </c>
      <c r="E1546" s="275"/>
      <c r="F1546" s="4"/>
      <c r="G1546" s="1055"/>
      <c r="H1546" s="1056"/>
      <c r="I1546" s="1056"/>
      <c r="J1546" s="1056"/>
      <c r="K1546" s="1056"/>
      <c r="L1546" s="1057"/>
      <c r="M1546" s="275"/>
      <c r="N1546" s="1055"/>
      <c r="O1546" s="1056"/>
      <c r="P1546" s="1056"/>
      <c r="Q1546" s="1056"/>
      <c r="R1546" s="1057"/>
      <c r="S1546" s="286"/>
    </row>
    <row r="1547" spans="2:19" s="276" customFormat="1" x14ac:dyDescent="0.35">
      <c r="B1547" s="292"/>
      <c r="C1547" s="538"/>
      <c r="D1547" s="300" t="s">
        <v>455</v>
      </c>
      <c r="E1547" s="275"/>
      <c r="F1547" s="4"/>
      <c r="G1547" s="1055"/>
      <c r="H1547" s="1056"/>
      <c r="I1547" s="1056"/>
      <c r="J1547" s="1056"/>
      <c r="K1547" s="1056"/>
      <c r="L1547" s="1057"/>
      <c r="M1547" s="275"/>
      <c r="N1547" s="1055"/>
      <c r="O1547" s="1056"/>
      <c r="P1547" s="1056"/>
      <c r="Q1547" s="1056"/>
      <c r="R1547" s="1057"/>
      <c r="S1547" s="286"/>
    </row>
    <row r="1548" spans="2:19" s="276" customFormat="1" x14ac:dyDescent="0.35">
      <c r="B1548" s="292"/>
      <c r="C1548" s="538"/>
      <c r="D1548" s="300" t="s">
        <v>454</v>
      </c>
      <c r="E1548" s="275"/>
      <c r="F1548" s="4"/>
      <c r="G1548" s="1055"/>
      <c r="H1548" s="1056"/>
      <c r="I1548" s="1056"/>
      <c r="J1548" s="1056"/>
      <c r="K1548" s="1056"/>
      <c r="L1548" s="1057"/>
      <c r="M1548" s="275"/>
      <c r="N1548" s="1055"/>
      <c r="O1548" s="1056"/>
      <c r="P1548" s="1056"/>
      <c r="Q1548" s="1056"/>
      <c r="R1548" s="1057"/>
      <c r="S1548" s="286"/>
    </row>
    <row r="1549" spans="2:19" s="276" customFormat="1" x14ac:dyDescent="0.35">
      <c r="B1549" s="292"/>
      <c r="C1549" s="538"/>
      <c r="D1549" s="300" t="s">
        <v>453</v>
      </c>
      <c r="E1549" s="275"/>
      <c r="F1549" s="4"/>
      <c r="G1549" s="1055"/>
      <c r="H1549" s="1056"/>
      <c r="I1549" s="1056"/>
      <c r="J1549" s="1056"/>
      <c r="K1549" s="1056"/>
      <c r="L1549" s="1057"/>
      <c r="M1549" s="275"/>
      <c r="N1549" s="1055"/>
      <c r="O1549" s="1056"/>
      <c r="P1549" s="1056"/>
      <c r="Q1549" s="1056"/>
      <c r="R1549" s="1057"/>
      <c r="S1549" s="286"/>
    </row>
    <row r="1550" spans="2:19" s="276" customFormat="1" x14ac:dyDescent="0.35">
      <c r="B1550" s="292"/>
      <c r="C1550" s="538"/>
      <c r="D1550" s="300" t="s">
        <v>452</v>
      </c>
      <c r="E1550" s="275"/>
      <c r="F1550" s="4"/>
      <c r="G1550" s="1055"/>
      <c r="H1550" s="1056"/>
      <c r="I1550" s="1056"/>
      <c r="J1550" s="1056"/>
      <c r="K1550" s="1056"/>
      <c r="L1550" s="1057"/>
      <c r="M1550" s="275"/>
      <c r="N1550" s="1055"/>
      <c r="O1550" s="1056"/>
      <c r="P1550" s="1056"/>
      <c r="Q1550" s="1056"/>
      <c r="R1550" s="1057"/>
      <c r="S1550" s="286"/>
    </row>
    <row r="1551" spans="2:19" s="276" customFormat="1" x14ac:dyDescent="0.35">
      <c r="B1551" s="292"/>
      <c r="C1551" s="538"/>
      <c r="D1551" s="300" t="s">
        <v>451</v>
      </c>
      <c r="E1551" s="275"/>
      <c r="F1551" s="4"/>
      <c r="G1551" s="1055"/>
      <c r="H1551" s="1056"/>
      <c r="I1551" s="1056"/>
      <c r="J1551" s="1056"/>
      <c r="K1551" s="1056"/>
      <c r="L1551" s="1057"/>
      <c r="M1551" s="275"/>
      <c r="N1551" s="1055"/>
      <c r="O1551" s="1056"/>
      <c r="P1551" s="1056"/>
      <c r="Q1551" s="1056"/>
      <c r="R1551" s="1057"/>
      <c r="S1551" s="286"/>
    </row>
    <row r="1552" spans="2:19" s="276" customFormat="1" x14ac:dyDescent="0.35">
      <c r="B1552" s="292"/>
      <c r="C1552" s="538"/>
      <c r="D1552" s="300" t="s">
        <v>450</v>
      </c>
      <c r="E1552" s="275"/>
      <c r="F1552" s="4"/>
      <c r="G1552" s="1055"/>
      <c r="H1552" s="1056"/>
      <c r="I1552" s="1056"/>
      <c r="J1552" s="1056"/>
      <c r="K1552" s="1056"/>
      <c r="L1552" s="1057"/>
      <c r="M1552" s="275"/>
      <c r="N1552" s="1055"/>
      <c r="O1552" s="1056"/>
      <c r="P1552" s="1056"/>
      <c r="Q1552" s="1056"/>
      <c r="R1552" s="1057"/>
      <c r="S1552" s="286"/>
    </row>
    <row r="1553" spans="2:19" s="276" customFormat="1" x14ac:dyDescent="0.35">
      <c r="B1553" s="292"/>
      <c r="C1553" s="538"/>
      <c r="D1553" s="300" t="s">
        <v>449</v>
      </c>
      <c r="E1553" s="275"/>
      <c r="F1553" s="4"/>
      <c r="G1553" s="1055"/>
      <c r="H1553" s="1056"/>
      <c r="I1553" s="1056"/>
      <c r="J1553" s="1056"/>
      <c r="K1553" s="1056"/>
      <c r="L1553" s="1057"/>
      <c r="M1553" s="275"/>
      <c r="N1553" s="1055"/>
      <c r="O1553" s="1056"/>
      <c r="P1553" s="1056"/>
      <c r="Q1553" s="1056"/>
      <c r="R1553" s="1057"/>
      <c r="S1553" s="286"/>
    </row>
    <row r="1554" spans="2:19" s="276" customFormat="1" x14ac:dyDescent="0.35">
      <c r="B1554" s="292"/>
      <c r="C1554" s="538"/>
      <c r="D1554" s="300" t="s">
        <v>448</v>
      </c>
      <c r="E1554" s="275"/>
      <c r="F1554" s="4"/>
      <c r="G1554" s="1055"/>
      <c r="H1554" s="1056"/>
      <c r="I1554" s="1056"/>
      <c r="J1554" s="1056"/>
      <c r="K1554" s="1056"/>
      <c r="L1554" s="1057"/>
      <c r="M1554" s="275"/>
      <c r="N1554" s="1055"/>
      <c r="O1554" s="1056"/>
      <c r="P1554" s="1056"/>
      <c r="Q1554" s="1056"/>
      <c r="R1554" s="1057"/>
      <c r="S1554" s="286"/>
    </row>
    <row r="1555" spans="2:19" s="276" customFormat="1" x14ac:dyDescent="0.35">
      <c r="B1555" s="292"/>
      <c r="C1555" s="538"/>
      <c r="D1555" s="300" t="s">
        <v>447</v>
      </c>
      <c r="E1555" s="275"/>
      <c r="F1555" s="4"/>
      <c r="G1555" s="1055"/>
      <c r="H1555" s="1056"/>
      <c r="I1555" s="1056"/>
      <c r="J1555" s="1056"/>
      <c r="K1555" s="1056"/>
      <c r="L1555" s="1057"/>
      <c r="M1555" s="275"/>
      <c r="N1555" s="1055"/>
      <c r="O1555" s="1056"/>
      <c r="P1555" s="1056"/>
      <c r="Q1555" s="1056"/>
      <c r="R1555" s="1057"/>
      <c r="S1555" s="286"/>
    </row>
    <row r="1556" spans="2:19" s="276" customFormat="1" ht="15" customHeight="1" x14ac:dyDescent="0.35">
      <c r="B1556" s="292"/>
      <c r="C1556" s="538"/>
      <c r="D1556" s="300" t="s">
        <v>446</v>
      </c>
      <c r="E1556" s="275"/>
      <c r="F1556" s="4"/>
      <c r="G1556" s="1055"/>
      <c r="H1556" s="1056"/>
      <c r="I1556" s="1056"/>
      <c r="J1556" s="1056"/>
      <c r="K1556" s="1056"/>
      <c r="L1556" s="1057"/>
      <c r="M1556" s="275"/>
      <c r="N1556" s="1055"/>
      <c r="O1556" s="1056"/>
      <c r="P1556" s="1056"/>
      <c r="Q1556" s="1056"/>
      <c r="R1556" s="1057"/>
      <c r="S1556" s="275"/>
    </row>
    <row r="1557" spans="2:19" s="276" customFormat="1" ht="15" customHeight="1" x14ac:dyDescent="0.35">
      <c r="B1557" s="4"/>
      <c r="C1557" s="4"/>
      <c r="D1557" s="4"/>
      <c r="E1557" s="4"/>
      <c r="F1557" s="4"/>
      <c r="G1557" s="4"/>
      <c r="H1557" s="4"/>
      <c r="I1557" s="4"/>
      <c r="J1557" s="4"/>
      <c r="K1557" s="4"/>
      <c r="L1557" s="4"/>
      <c r="M1557" s="4"/>
      <c r="N1557" s="4"/>
      <c r="O1557" s="275"/>
      <c r="P1557" s="275"/>
      <c r="Q1557" s="275"/>
      <c r="R1557" s="275"/>
      <c r="S1557" s="284"/>
    </row>
    <row r="1558" spans="2:19" s="276" customFormat="1" ht="15" customHeight="1" x14ac:dyDescent="0.35">
      <c r="B1558" s="1063" t="s">
        <v>726</v>
      </c>
      <c r="C1558" s="1063"/>
      <c r="D1558" s="1063"/>
      <c r="E1558" s="1063"/>
      <c r="F1558" s="1063"/>
      <c r="G1558" s="1063"/>
      <c r="H1558" s="1063"/>
      <c r="I1558" s="1063"/>
      <c r="J1558" s="1063"/>
      <c r="K1558" s="1063"/>
      <c r="L1558" s="1063"/>
      <c r="M1558" s="1063"/>
      <c r="N1558" s="1063"/>
      <c r="O1558" s="1063"/>
      <c r="P1558" s="1063"/>
      <c r="Q1558" s="1063"/>
      <c r="R1558" s="1063"/>
      <c r="S1558" s="284"/>
    </row>
    <row r="1559" spans="2:19" s="276" customFormat="1" ht="80.150000000000006" customHeight="1" x14ac:dyDescent="0.35">
      <c r="B1559" s="1059"/>
      <c r="C1559" s="1060"/>
      <c r="D1559" s="1060"/>
      <c r="E1559" s="1060"/>
      <c r="F1559" s="1060"/>
      <c r="G1559" s="1060"/>
      <c r="H1559" s="1060"/>
      <c r="I1559" s="1060"/>
      <c r="J1559" s="1060"/>
      <c r="K1559" s="1060"/>
      <c r="L1559" s="1060"/>
      <c r="M1559" s="1060"/>
      <c r="N1559" s="1060"/>
      <c r="O1559" s="1060"/>
      <c r="P1559" s="1060"/>
      <c r="Q1559" s="1060"/>
      <c r="R1559" s="1061"/>
      <c r="S1559" s="275"/>
    </row>
    <row r="1560" spans="2:19" s="276" customFormat="1" x14ac:dyDescent="0.35">
      <c r="B1560" s="536" t="s">
        <v>257</v>
      </c>
      <c r="C1560" s="536"/>
      <c r="D1560" s="536"/>
      <c r="E1560" s="302">
        <f>1500-LEN(B1559)</f>
        <v>1500</v>
      </c>
      <c r="F1560" s="4"/>
      <c r="G1560" s="4"/>
      <c r="H1560" s="4"/>
      <c r="I1560" s="4"/>
      <c r="J1560" s="4"/>
      <c r="K1560" s="4"/>
      <c r="L1560" s="4"/>
      <c r="M1560" s="4"/>
      <c r="N1560" s="4"/>
      <c r="O1560" s="275"/>
      <c r="P1560" s="275"/>
      <c r="Q1560" s="275"/>
      <c r="R1560" s="275"/>
      <c r="S1560" s="275"/>
    </row>
    <row r="1561" spans="2:19" s="276" customFormat="1" x14ac:dyDescent="0.35">
      <c r="B1561" s="536"/>
      <c r="C1561" s="536"/>
      <c r="D1561" s="536"/>
      <c r="E1561" s="536"/>
      <c r="F1561" s="4"/>
      <c r="G1561" s="4"/>
      <c r="H1561" s="4"/>
      <c r="I1561" s="4"/>
      <c r="J1561" s="4"/>
      <c r="K1561" s="4"/>
      <c r="L1561" s="4"/>
      <c r="M1561" s="4"/>
      <c r="N1561" s="4"/>
      <c r="O1561" s="275"/>
      <c r="P1561" s="275"/>
      <c r="Q1561" s="275"/>
      <c r="R1561" s="275"/>
      <c r="S1561" s="275"/>
    </row>
    <row r="1562" spans="2:19" s="276" customFormat="1" x14ac:dyDescent="0.35">
      <c r="B1562" s="520" t="s">
        <v>445</v>
      </c>
      <c r="C1562" s="520"/>
      <c r="D1562" s="4"/>
      <c r="E1562" s="4"/>
      <c r="F1562" s="4"/>
      <c r="G1562" s="4"/>
      <c r="H1562" s="4"/>
      <c r="I1562" s="4"/>
      <c r="J1562" s="4"/>
      <c r="K1562" s="4"/>
      <c r="L1562" s="4"/>
      <c r="M1562" s="4"/>
      <c r="N1562" s="4"/>
      <c r="O1562" s="275"/>
      <c r="P1562" s="275"/>
      <c r="Q1562" s="275"/>
      <c r="R1562" s="275"/>
      <c r="S1562" s="275"/>
    </row>
    <row r="1563" spans="2:19" s="276" customFormat="1" x14ac:dyDescent="0.35">
      <c r="B1563" s="536" t="s">
        <v>444</v>
      </c>
      <c r="C1563" s="536"/>
      <c r="D1563" s="275"/>
      <c r="E1563" s="4"/>
      <c r="F1563" s="4"/>
      <c r="G1563" s="4"/>
      <c r="H1563" s="4"/>
      <c r="I1563" s="4"/>
      <c r="J1563" s="4"/>
      <c r="K1563" s="4"/>
      <c r="L1563" s="4"/>
      <c r="M1563" s="4"/>
      <c r="N1563" s="4"/>
      <c r="O1563" s="275"/>
      <c r="P1563" s="275"/>
      <c r="Q1563" s="275"/>
      <c r="R1563" s="275"/>
      <c r="S1563" s="275"/>
    </row>
    <row r="1564" spans="2:19" s="276" customFormat="1" x14ac:dyDescent="0.35">
      <c r="B1564" s="275"/>
      <c r="C1564" s="275"/>
      <c r="D1564" s="275"/>
      <c r="E1564" s="4"/>
      <c r="F1564" s="4"/>
      <c r="G1564" s="4"/>
      <c r="H1564" s="4"/>
      <c r="I1564" s="4"/>
      <c r="J1564" s="4"/>
      <c r="K1564" s="4"/>
      <c r="L1564" s="4"/>
      <c r="M1564" s="4"/>
      <c r="N1564" s="4"/>
      <c r="O1564" s="275"/>
      <c r="P1564" s="275"/>
      <c r="Q1564" s="275"/>
      <c r="R1564" s="275"/>
      <c r="S1564" s="275"/>
    </row>
    <row r="1565" spans="2:19" s="276" customFormat="1" x14ac:dyDescent="0.35">
      <c r="B1565" s="304"/>
      <c r="C1565" s="8"/>
      <c r="D1565" s="300" t="s">
        <v>732</v>
      </c>
      <c r="E1565" s="275"/>
      <c r="F1565" s="4"/>
      <c r="G1565" s="4"/>
      <c r="H1565" s="4"/>
      <c r="I1565" s="4"/>
      <c r="J1565" s="1064"/>
      <c r="K1565" s="1064"/>
      <c r="L1565" s="1064"/>
      <c r="M1565" s="1064"/>
      <c r="N1565" s="1064"/>
      <c r="O1565" s="1064"/>
      <c r="P1565" s="1064"/>
      <c r="Q1565" s="1064"/>
      <c r="R1565" s="1064"/>
      <c r="S1565" s="275"/>
    </row>
    <row r="1566" spans="2:19" s="276" customFormat="1" x14ac:dyDescent="0.35">
      <c r="B1566" s="505"/>
      <c r="C1566" s="8"/>
      <c r="D1566" s="300" t="s">
        <v>725</v>
      </c>
      <c r="E1566" s="275"/>
      <c r="F1566" s="4"/>
      <c r="G1566" s="4"/>
      <c r="H1566" s="4"/>
      <c r="I1566" s="4"/>
      <c r="J1566" s="1065"/>
      <c r="K1566" s="1065"/>
      <c r="L1566" s="1065"/>
      <c r="M1566" s="1065"/>
      <c r="N1566" s="1065"/>
      <c r="O1566" s="1065"/>
      <c r="P1566" s="1065"/>
      <c r="Q1566" s="1065"/>
      <c r="R1566" s="1065"/>
      <c r="S1566" s="275"/>
    </row>
    <row r="1567" spans="2:19" s="276" customFormat="1" x14ac:dyDescent="0.35">
      <c r="B1567" s="304"/>
      <c r="C1567" s="8"/>
      <c r="D1567" s="300" t="s">
        <v>443</v>
      </c>
      <c r="E1567" s="275"/>
      <c r="F1567" s="4"/>
      <c r="G1567" s="4"/>
      <c r="H1567" s="4"/>
      <c r="I1567" s="4"/>
      <c r="J1567" s="1065"/>
      <c r="K1567" s="1065"/>
      <c r="L1567" s="1065"/>
      <c r="M1567" s="1065"/>
      <c r="N1567" s="1065"/>
      <c r="O1567" s="1065"/>
      <c r="P1567" s="1065"/>
      <c r="Q1567" s="1065"/>
      <c r="R1567" s="1065"/>
      <c r="S1567" s="275"/>
    </row>
    <row r="1568" spans="2:19" s="276" customFormat="1" x14ac:dyDescent="0.35">
      <c r="B1568" s="304"/>
      <c r="C1568" s="8"/>
      <c r="D1568" s="300" t="s">
        <v>442</v>
      </c>
      <c r="E1568" s="275"/>
      <c r="F1568" s="4"/>
      <c r="G1568" s="4"/>
      <c r="H1568" s="4"/>
      <c r="I1568" s="4"/>
      <c r="J1568" s="1065"/>
      <c r="K1568" s="1065"/>
      <c r="L1568" s="1065"/>
      <c r="M1568" s="1065"/>
      <c r="N1568" s="1065"/>
      <c r="O1568" s="1065"/>
      <c r="P1568" s="1065"/>
      <c r="Q1568" s="1065"/>
      <c r="R1568" s="1065"/>
      <c r="S1568" s="275"/>
    </row>
    <row r="1569" spans="2:19" s="276" customFormat="1" x14ac:dyDescent="0.35">
      <c r="B1569" s="304"/>
      <c r="C1569" s="8"/>
      <c r="D1569" s="300" t="s">
        <v>441</v>
      </c>
      <c r="E1569" s="275"/>
      <c r="F1569" s="4"/>
      <c r="G1569" s="4"/>
      <c r="H1569" s="4"/>
      <c r="I1569" s="4"/>
      <c r="J1569" s="535"/>
      <c r="K1569" s="4"/>
      <c r="L1569" s="4"/>
      <c r="M1569" s="4"/>
      <c r="N1569" s="4"/>
      <c r="O1569" s="275"/>
      <c r="P1569" s="275"/>
      <c r="Q1569" s="275"/>
      <c r="R1569" s="275"/>
      <c r="S1569" s="275"/>
    </row>
    <row r="1570" spans="2:19" s="276" customFormat="1" x14ac:dyDescent="0.35">
      <c r="B1570" s="275"/>
      <c r="C1570" s="275"/>
      <c r="D1570" s="4"/>
      <c r="E1570" s="4"/>
      <c r="F1570" s="4"/>
      <c r="G1570" s="4"/>
      <c r="H1570" s="4"/>
      <c r="I1570" s="4"/>
      <c r="J1570" s="4"/>
      <c r="K1570" s="4"/>
      <c r="L1570" s="4"/>
      <c r="M1570" s="4"/>
      <c r="N1570" s="4"/>
      <c r="O1570" s="275"/>
      <c r="P1570" s="275"/>
      <c r="Q1570" s="275"/>
      <c r="R1570" s="275"/>
      <c r="S1570" s="275"/>
    </row>
    <row r="1571" spans="2:19" s="276" customFormat="1" x14ac:dyDescent="0.35">
      <c r="B1571" s="536" t="s">
        <v>440</v>
      </c>
      <c r="C1571" s="536"/>
      <c r="D1571" s="275"/>
      <c r="E1571" s="4"/>
      <c r="F1571" s="4"/>
      <c r="G1571" s="4"/>
      <c r="H1571" s="4"/>
      <c r="I1571" s="4"/>
      <c r="J1571" s="537" t="s">
        <v>727</v>
      </c>
      <c r="K1571" s="275"/>
      <c r="L1571" s="536"/>
      <c r="M1571" s="536"/>
      <c r="N1571" s="536"/>
      <c r="O1571" s="275"/>
      <c r="P1571" s="536" t="s">
        <v>728</v>
      </c>
      <c r="Q1571" s="4"/>
      <c r="R1571" s="275"/>
      <c r="S1571" s="286"/>
    </row>
    <row r="1572" spans="2:19" s="276" customFormat="1" x14ac:dyDescent="0.35">
      <c r="B1572" s="275"/>
      <c r="C1572" s="275"/>
      <c r="D1572" s="4"/>
      <c r="E1572" s="4"/>
      <c r="F1572" s="4"/>
      <c r="G1572" s="4"/>
      <c r="H1572" s="4"/>
      <c r="I1572" s="4"/>
      <c r="J1572" s="275"/>
      <c r="K1572" s="275"/>
      <c r="L1572" s="539"/>
      <c r="M1572" s="539"/>
      <c r="N1572" s="539"/>
      <c r="O1572" s="275"/>
      <c r="P1572" s="4"/>
      <c r="Q1572" s="4"/>
      <c r="R1572" s="275"/>
      <c r="S1572" s="286"/>
    </row>
    <row r="1573" spans="2:19" s="276" customFormat="1" x14ac:dyDescent="0.35">
      <c r="B1573" s="278"/>
      <c r="C1573" s="8"/>
      <c r="D1573" s="300" t="s">
        <v>437</v>
      </c>
      <c r="E1573" s="275"/>
      <c r="F1573" s="4"/>
      <c r="G1573" s="4"/>
      <c r="H1573" s="4"/>
      <c r="I1573" s="4"/>
      <c r="J1573" s="1055"/>
      <c r="K1573" s="1056"/>
      <c r="L1573" s="1056"/>
      <c r="M1573" s="1056"/>
      <c r="N1573" s="1057"/>
      <c r="O1573" s="275"/>
      <c r="P1573" s="1055"/>
      <c r="Q1573" s="1056"/>
      <c r="R1573" s="1057"/>
      <c r="S1573" s="286"/>
    </row>
    <row r="1574" spans="2:19" s="276" customFormat="1" x14ac:dyDescent="0.35">
      <c r="B1574" s="278"/>
      <c r="C1574" s="8"/>
      <c r="D1574" s="300" t="s">
        <v>436</v>
      </c>
      <c r="E1574" s="275"/>
      <c r="F1574" s="4"/>
      <c r="G1574" s="4"/>
      <c r="H1574" s="4"/>
      <c r="I1574" s="4"/>
      <c r="J1574" s="1055"/>
      <c r="K1574" s="1056"/>
      <c r="L1574" s="1056"/>
      <c r="M1574" s="1056"/>
      <c r="N1574" s="1057"/>
      <c r="O1574" s="275"/>
      <c r="P1574" s="1055"/>
      <c r="Q1574" s="1056"/>
      <c r="R1574" s="1057"/>
      <c r="S1574" s="286"/>
    </row>
    <row r="1575" spans="2:19" s="276" customFormat="1" x14ac:dyDescent="0.35">
      <c r="B1575" s="278"/>
      <c r="C1575" s="8"/>
      <c r="D1575" s="300" t="s">
        <v>435</v>
      </c>
      <c r="E1575" s="275"/>
      <c r="F1575" s="4"/>
      <c r="G1575" s="4"/>
      <c r="H1575" s="4"/>
      <c r="I1575" s="4"/>
      <c r="J1575" s="1055"/>
      <c r="K1575" s="1056"/>
      <c r="L1575" s="1056"/>
      <c r="M1575" s="1056"/>
      <c r="N1575" s="1057"/>
      <c r="O1575" s="275"/>
      <c r="P1575" s="1055"/>
      <c r="Q1575" s="1056"/>
      <c r="R1575" s="1057"/>
      <c r="S1575" s="286"/>
    </row>
    <row r="1576" spans="2:19" s="276" customFormat="1" x14ac:dyDescent="0.35">
      <c r="B1576" s="278"/>
      <c r="C1576" s="8"/>
      <c r="D1576" s="300" t="s">
        <v>434</v>
      </c>
      <c r="E1576" s="275"/>
      <c r="F1576" s="4"/>
      <c r="G1576" s="4"/>
      <c r="H1576" s="4"/>
      <c r="I1576" s="4"/>
      <c r="J1576" s="1055"/>
      <c r="K1576" s="1056"/>
      <c r="L1576" s="1056"/>
      <c r="M1576" s="1056"/>
      <c r="N1576" s="1057"/>
      <c r="O1576" s="275"/>
      <c r="P1576" s="1055"/>
      <c r="Q1576" s="1056"/>
      <c r="R1576" s="1057"/>
      <c r="S1576" s="286"/>
    </row>
    <row r="1577" spans="2:19" s="276" customFormat="1" x14ac:dyDescent="0.35">
      <c r="B1577" s="278"/>
      <c r="C1577" s="8"/>
      <c r="D1577" s="300" t="s">
        <v>433</v>
      </c>
      <c r="E1577" s="275"/>
      <c r="F1577" s="4"/>
      <c r="G1577" s="4"/>
      <c r="H1577" s="4"/>
      <c r="I1577" s="4"/>
      <c r="J1577" s="1055"/>
      <c r="K1577" s="1056"/>
      <c r="L1577" s="1056"/>
      <c r="M1577" s="1056"/>
      <c r="N1577" s="1057"/>
      <c r="O1577" s="275"/>
      <c r="P1577" s="1055"/>
      <c r="Q1577" s="1056"/>
      <c r="R1577" s="1057"/>
      <c r="S1577" s="286"/>
    </row>
    <row r="1578" spans="2:19" s="276" customFormat="1" x14ac:dyDescent="0.35">
      <c r="B1578" s="278"/>
      <c r="C1578" s="8"/>
      <c r="D1578" s="300" t="s">
        <v>432</v>
      </c>
      <c r="E1578" s="275"/>
      <c r="F1578" s="4"/>
      <c r="G1578" s="4"/>
      <c r="H1578" s="4"/>
      <c r="I1578" s="4"/>
      <c r="J1578" s="1055"/>
      <c r="K1578" s="1056"/>
      <c r="L1578" s="1056"/>
      <c r="M1578" s="1056"/>
      <c r="N1578" s="1057"/>
      <c r="O1578" s="275"/>
      <c r="P1578" s="1055"/>
      <c r="Q1578" s="1056"/>
      <c r="R1578" s="1057"/>
      <c r="S1578" s="286"/>
    </row>
    <row r="1579" spans="2:19" s="276" customFormat="1" x14ac:dyDescent="0.35">
      <c r="B1579" s="278"/>
      <c r="C1579" s="8"/>
      <c r="D1579" s="300" t="s">
        <v>431</v>
      </c>
      <c r="E1579" s="275"/>
      <c r="F1579" s="4"/>
      <c r="G1579" s="4"/>
      <c r="H1579" s="4"/>
      <c r="I1579" s="4"/>
      <c r="J1579" s="1055"/>
      <c r="K1579" s="1056"/>
      <c r="L1579" s="1056"/>
      <c r="M1579" s="1056"/>
      <c r="N1579" s="1057"/>
      <c r="O1579" s="275"/>
      <c r="P1579" s="1055"/>
      <c r="Q1579" s="1056"/>
      <c r="R1579" s="1057"/>
      <c r="S1579" s="275"/>
    </row>
    <row r="1580" spans="2:19" s="276" customFormat="1" ht="15" customHeight="1" x14ac:dyDescent="0.35">
      <c r="B1580" s="278"/>
      <c r="C1580" s="8"/>
      <c r="D1580" s="300" t="s">
        <v>430</v>
      </c>
      <c r="E1580" s="275"/>
      <c r="F1580" s="4"/>
      <c r="G1580" s="4"/>
      <c r="H1580" s="4"/>
      <c r="I1580" s="4"/>
      <c r="J1580" s="1055"/>
      <c r="K1580" s="1056"/>
      <c r="L1580" s="1056"/>
      <c r="M1580" s="1056"/>
      <c r="N1580" s="1057"/>
      <c r="O1580" s="275"/>
      <c r="P1580" s="1055"/>
      <c r="Q1580" s="1056"/>
      <c r="R1580" s="1057"/>
      <c r="S1580" s="285"/>
    </row>
    <row r="1581" spans="2:19" s="276" customFormat="1" ht="15" customHeight="1" x14ac:dyDescent="0.35">
      <c r="B1581" s="520"/>
      <c r="C1581" s="520"/>
      <c r="D1581" s="4"/>
      <c r="E1581" s="4"/>
      <c r="F1581" s="4"/>
      <c r="G1581" s="4"/>
      <c r="H1581" s="4"/>
      <c r="I1581" s="4"/>
      <c r="J1581" s="4"/>
      <c r="K1581" s="4"/>
      <c r="L1581" s="4"/>
      <c r="M1581" s="4"/>
      <c r="N1581" s="4"/>
      <c r="O1581" s="275"/>
      <c r="P1581" s="275"/>
      <c r="Q1581" s="275"/>
      <c r="R1581" s="275"/>
      <c r="S1581" s="284"/>
    </row>
    <row r="1582" spans="2:19" s="276" customFormat="1" x14ac:dyDescent="0.35">
      <c r="B1582" s="520" t="s">
        <v>729</v>
      </c>
      <c r="C1582" s="520"/>
      <c r="D1582" s="4"/>
      <c r="E1582" s="4"/>
      <c r="F1582" s="4"/>
      <c r="G1582" s="4"/>
      <c r="H1582" s="4"/>
      <c r="I1582" s="4"/>
      <c r="J1582" s="4"/>
      <c r="K1582" s="4"/>
      <c r="L1582" s="4"/>
      <c r="M1582" s="4"/>
      <c r="N1582" s="4"/>
      <c r="O1582" s="275"/>
      <c r="P1582" s="275"/>
      <c r="Q1582" s="275"/>
      <c r="R1582" s="275"/>
      <c r="S1582" s="279"/>
    </row>
    <row r="1583" spans="2:19" s="276" customFormat="1" ht="37.5" customHeight="1" x14ac:dyDescent="0.35">
      <c r="B1583" s="1058" t="s">
        <v>991</v>
      </c>
      <c r="C1583" s="1058"/>
      <c r="D1583" s="1058"/>
      <c r="E1583" s="1058"/>
      <c r="F1583" s="1058"/>
      <c r="G1583" s="1058"/>
      <c r="H1583" s="1058"/>
      <c r="I1583" s="1058"/>
      <c r="J1583" s="1058"/>
      <c r="K1583" s="1058"/>
      <c r="L1583" s="1058"/>
      <c r="M1583" s="1058"/>
      <c r="N1583" s="1058"/>
      <c r="O1583" s="1058"/>
      <c r="P1583" s="1058"/>
      <c r="Q1583" s="1058"/>
      <c r="R1583" s="1058"/>
      <c r="S1583" s="279"/>
    </row>
    <row r="1584" spans="2:19" s="276" customFormat="1" ht="80.150000000000006" customHeight="1" x14ac:dyDescent="0.35">
      <c r="B1584" s="1059"/>
      <c r="C1584" s="1060"/>
      <c r="D1584" s="1060"/>
      <c r="E1584" s="1060"/>
      <c r="F1584" s="1060"/>
      <c r="G1584" s="1060"/>
      <c r="H1584" s="1060"/>
      <c r="I1584" s="1060"/>
      <c r="J1584" s="1060"/>
      <c r="K1584" s="1060"/>
      <c r="L1584" s="1060"/>
      <c r="M1584" s="1060"/>
      <c r="N1584" s="1060"/>
      <c r="O1584" s="1060"/>
      <c r="P1584" s="1060"/>
      <c r="Q1584" s="1060"/>
      <c r="R1584" s="1061"/>
      <c r="S1584" s="275"/>
    </row>
    <row r="1585" spans="2:19" s="276" customFormat="1" x14ac:dyDescent="0.35">
      <c r="B1585" s="540" t="s">
        <v>257</v>
      </c>
      <c r="C1585" s="540"/>
      <c r="D1585" s="541"/>
      <c r="E1585" s="542">
        <f>1500-LEN(B1584)</f>
        <v>1500</v>
      </c>
      <c r="F1585" s="541"/>
      <c r="G1585" s="541"/>
      <c r="H1585" s="541"/>
      <c r="I1585" s="541"/>
      <c r="J1585" s="541"/>
      <c r="K1585" s="541"/>
      <c r="L1585" s="543"/>
      <c r="M1585" s="541"/>
      <c r="N1585" s="544"/>
      <c r="O1585" s="544"/>
      <c r="P1585" s="544"/>
      <c r="Q1585" s="544"/>
      <c r="R1585" s="544"/>
      <c r="S1585" s="279"/>
    </row>
    <row r="1586" spans="2:19" s="276" customFormat="1" ht="15" customHeight="1" x14ac:dyDescent="0.35">
      <c r="B1586" s="535"/>
      <c r="C1586" s="535"/>
      <c r="D1586" s="284"/>
      <c r="E1586" s="545"/>
      <c r="F1586" s="284"/>
      <c r="G1586" s="284"/>
      <c r="H1586" s="284"/>
      <c r="I1586" s="284"/>
      <c r="J1586" s="284"/>
      <c r="K1586" s="284"/>
      <c r="L1586" s="532"/>
      <c r="M1586" s="284"/>
      <c r="N1586" s="279"/>
      <c r="O1586" s="279"/>
      <c r="P1586" s="279"/>
      <c r="Q1586" s="279"/>
      <c r="R1586" s="279"/>
      <c r="S1586" s="275"/>
    </row>
    <row r="1587" spans="2:19" s="276" customFormat="1" x14ac:dyDescent="0.35">
      <c r="B1587" s="546" t="s">
        <v>730</v>
      </c>
      <c r="C1587" s="535"/>
      <c r="D1587" s="284"/>
      <c r="E1587" s="545"/>
      <c r="F1587" s="284"/>
      <c r="G1587" s="284"/>
      <c r="H1587" s="284"/>
      <c r="I1587" s="284"/>
      <c r="J1587" s="284"/>
      <c r="K1587" s="284"/>
      <c r="L1587" s="532"/>
      <c r="M1587" s="284"/>
      <c r="N1587" s="279"/>
      <c r="O1587" s="279"/>
      <c r="P1587" s="279"/>
      <c r="Q1587" s="279"/>
      <c r="R1587" s="279"/>
      <c r="S1587" s="275"/>
    </row>
    <row r="1588" spans="2:19" s="276" customFormat="1" ht="24" customHeight="1" x14ac:dyDescent="0.35">
      <c r="B1588" s="1058" t="s">
        <v>731</v>
      </c>
      <c r="C1588" s="1058"/>
      <c r="D1588" s="1058"/>
      <c r="E1588" s="1058"/>
      <c r="F1588" s="1058"/>
      <c r="G1588" s="1058"/>
      <c r="H1588" s="1058"/>
      <c r="I1588" s="1058"/>
      <c r="J1588" s="1058"/>
      <c r="K1588" s="1058"/>
      <c r="L1588" s="1058"/>
      <c r="M1588" s="1058"/>
      <c r="N1588" s="1058"/>
      <c r="O1588" s="1058"/>
      <c r="P1588" s="1058"/>
      <c r="Q1588" s="1058"/>
      <c r="R1588" s="1058"/>
      <c r="S1588" s="275"/>
    </row>
    <row r="1589" spans="2:19" s="276" customFormat="1" ht="80.150000000000006" customHeight="1" x14ac:dyDescent="0.35">
      <c r="B1589" s="1059"/>
      <c r="C1589" s="1060"/>
      <c r="D1589" s="1060"/>
      <c r="E1589" s="1060"/>
      <c r="F1589" s="1060"/>
      <c r="G1589" s="1060"/>
      <c r="H1589" s="1060"/>
      <c r="I1589" s="1060"/>
      <c r="J1589" s="1060"/>
      <c r="K1589" s="1060"/>
      <c r="L1589" s="1060"/>
      <c r="M1589" s="1060"/>
      <c r="N1589" s="1060"/>
      <c r="O1589" s="1060"/>
      <c r="P1589" s="1060"/>
      <c r="Q1589" s="1060"/>
      <c r="R1589" s="1061"/>
      <c r="S1589" s="275"/>
    </row>
    <row r="1590" spans="2:19" s="276" customFormat="1" ht="16" thickBot="1" x14ac:dyDescent="0.4">
      <c r="B1590" s="547" t="s">
        <v>257</v>
      </c>
      <c r="C1590" s="547"/>
      <c r="D1590" s="548"/>
      <c r="E1590" s="549">
        <f>1500-LEN(B1589)</f>
        <v>1500</v>
      </c>
      <c r="F1590" s="548"/>
      <c r="G1590" s="548"/>
      <c r="H1590" s="548"/>
      <c r="I1590" s="548"/>
      <c r="J1590" s="548"/>
      <c r="K1590" s="548"/>
      <c r="L1590" s="550"/>
      <c r="M1590" s="548"/>
      <c r="N1590" s="551"/>
      <c r="O1590" s="551"/>
      <c r="P1590" s="551"/>
      <c r="Q1590" s="551"/>
      <c r="R1590" s="551"/>
      <c r="S1590" s="275"/>
    </row>
    <row r="1591" spans="2:19" s="276" customFormat="1" x14ac:dyDescent="0.35">
      <c r="B1591" s="535"/>
      <c r="C1591" s="535"/>
      <c r="D1591" s="284"/>
      <c r="E1591" s="545"/>
      <c r="F1591" s="284"/>
      <c r="G1591" s="284"/>
      <c r="H1591" s="284"/>
      <c r="I1591" s="284"/>
      <c r="J1591" s="284"/>
      <c r="K1591" s="284"/>
      <c r="L1591" s="532"/>
      <c r="M1591" s="284"/>
      <c r="N1591" s="279"/>
      <c r="O1591" s="279"/>
      <c r="P1591" s="279"/>
      <c r="Q1591" s="279"/>
      <c r="R1591" s="279"/>
      <c r="S1591" s="275"/>
    </row>
    <row r="1592" spans="2:19" s="276" customFormat="1" ht="18" x14ac:dyDescent="0.4">
      <c r="B1592" s="519" t="s">
        <v>463</v>
      </c>
      <c r="C1592" s="519"/>
      <c r="D1592" s="520"/>
      <c r="E1592" s="520"/>
      <c r="F1592" s="520"/>
      <c r="G1592" s="520"/>
      <c r="H1592" s="520"/>
      <c r="I1592" s="520"/>
      <c r="J1592" s="520"/>
      <c r="K1592" s="520"/>
      <c r="L1592" s="521"/>
      <c r="M1592" s="520"/>
      <c r="N1592" s="166"/>
      <c r="O1592" s="275"/>
      <c r="P1592" s="166"/>
      <c r="Q1592" s="275"/>
      <c r="R1592" s="275"/>
      <c r="S1592" s="275"/>
    </row>
    <row r="1593" spans="2:19" s="276" customFormat="1" ht="16" thickBot="1" x14ac:dyDescent="0.4">
      <c r="B1593" s="522" t="s">
        <v>462</v>
      </c>
      <c r="C1593" s="522"/>
      <c r="D1593" s="523"/>
      <c r="E1593" s="523"/>
      <c r="F1593" s="523"/>
      <c r="G1593" s="523"/>
      <c r="H1593" s="523"/>
      <c r="I1593" s="523"/>
      <c r="J1593" s="523"/>
      <c r="K1593" s="523"/>
      <c r="L1593" s="524"/>
      <c r="M1593" s="523"/>
      <c r="N1593" s="525"/>
      <c r="O1593" s="275"/>
      <c r="P1593" s="525"/>
      <c r="Q1593" s="525"/>
      <c r="R1593" s="525"/>
      <c r="S1593" s="279"/>
    </row>
    <row r="1594" spans="2:19" s="276" customFormat="1" x14ac:dyDescent="0.35">
      <c r="B1594" s="526"/>
      <c r="C1594" s="526"/>
      <c r="D1594" s="526"/>
      <c r="E1594" s="527"/>
      <c r="F1594" s="726" t="s">
        <v>886</v>
      </c>
      <c r="G1594" s="282"/>
      <c r="H1594" s="528"/>
      <c r="I1594" s="528"/>
      <c r="J1594" s="526"/>
      <c r="K1594" s="526"/>
      <c r="L1594" s="529" t="s">
        <v>238</v>
      </c>
      <c r="M1594" s="526"/>
      <c r="N1594" s="1062" t="s">
        <v>255</v>
      </c>
      <c r="O1594" s="1062"/>
      <c r="P1594" s="1062"/>
      <c r="Q1594" s="530"/>
      <c r="R1594" s="530"/>
      <c r="S1594" s="275"/>
    </row>
    <row r="1595" spans="2:19" s="276" customFormat="1" x14ac:dyDescent="0.35">
      <c r="B1595" s="531" t="s">
        <v>468</v>
      </c>
      <c r="C1595" s="532"/>
      <c r="D1595" s="533">
        <f>D1529+1</f>
        <v>25</v>
      </c>
      <c r="E1595" s="1074"/>
      <c r="F1595" s="1075"/>
      <c r="G1595" s="1076"/>
      <c r="H1595" s="4"/>
      <c r="I1595" s="4"/>
      <c r="J1595" s="8" t="s">
        <v>232</v>
      </c>
      <c r="K1595" s="8"/>
      <c r="L1595" s="283"/>
      <c r="M1595" s="4"/>
      <c r="N1595" s="1070"/>
      <c r="O1595" s="1071"/>
      <c r="P1595" s="1071"/>
      <c r="Q1595" s="1071"/>
      <c r="R1595" s="1072"/>
      <c r="S1595" s="275"/>
    </row>
    <row r="1596" spans="2:19" s="276" customFormat="1" x14ac:dyDescent="0.35">
      <c r="B1596" s="8" t="s">
        <v>231</v>
      </c>
      <c r="C1596" s="8"/>
      <c r="D1596" s="1077"/>
      <c r="E1596" s="1077"/>
      <c r="F1596" s="1077"/>
      <c r="G1596" s="1077"/>
      <c r="H1596" s="4"/>
      <c r="I1596" s="4"/>
      <c r="J1596" s="8" t="s">
        <v>241</v>
      </c>
      <c r="K1596" s="8"/>
      <c r="L1596" s="283"/>
      <c r="M1596" s="4"/>
      <c r="N1596" s="1070"/>
      <c r="O1596" s="1071"/>
      <c r="P1596" s="1071"/>
      <c r="Q1596" s="1071"/>
      <c r="R1596" s="1072"/>
      <c r="S1596" s="275"/>
    </row>
    <row r="1597" spans="2:19" s="276" customFormat="1" x14ac:dyDescent="0.35">
      <c r="B1597" s="8" t="s">
        <v>227</v>
      </c>
      <c r="C1597" s="8"/>
      <c r="D1597" s="1069"/>
      <c r="E1597" s="1069"/>
      <c r="F1597" s="1069"/>
      <c r="G1597" s="1069"/>
      <c r="H1597" s="4"/>
      <c r="I1597" s="4"/>
      <c r="J1597" s="8" t="s">
        <v>239</v>
      </c>
      <c r="K1597" s="8"/>
      <c r="L1597" s="283"/>
      <c r="M1597" s="4"/>
      <c r="N1597" s="1070"/>
      <c r="O1597" s="1071"/>
      <c r="P1597" s="1071"/>
      <c r="Q1597" s="1071"/>
      <c r="R1597" s="1072"/>
      <c r="S1597" s="275"/>
    </row>
    <row r="1598" spans="2:19" s="276" customFormat="1" x14ac:dyDescent="0.35">
      <c r="B1598" s="8" t="s">
        <v>461</v>
      </c>
      <c r="C1598" s="8"/>
      <c r="D1598" s="1069"/>
      <c r="E1598" s="1069"/>
      <c r="F1598" s="1069"/>
      <c r="G1598" s="1069"/>
      <c r="H1598" s="4"/>
      <c r="I1598" s="4"/>
      <c r="J1598" s="8" t="s">
        <v>244</v>
      </c>
      <c r="K1598" s="8"/>
      <c r="L1598" s="283"/>
      <c r="M1598" s="4"/>
      <c r="N1598" s="1070"/>
      <c r="O1598" s="1071"/>
      <c r="P1598" s="1071"/>
      <c r="Q1598" s="1071"/>
      <c r="R1598" s="1072"/>
      <c r="S1598" s="275"/>
    </row>
    <row r="1599" spans="2:19" s="276" customFormat="1" x14ac:dyDescent="0.35">
      <c r="B1599" s="8" t="s">
        <v>254</v>
      </c>
      <c r="C1599" s="8"/>
      <c r="D1599" s="1073"/>
      <c r="E1599" s="1073"/>
      <c r="F1599" s="1073"/>
      <c r="G1599" s="1073"/>
      <c r="H1599" s="4"/>
      <c r="I1599" s="4"/>
      <c r="J1599" s="8" t="s">
        <v>240</v>
      </c>
      <c r="K1599" s="8"/>
      <c r="L1599" s="283"/>
      <c r="M1599" s="4"/>
      <c r="N1599" s="1070"/>
      <c r="O1599" s="1071"/>
      <c r="P1599" s="1071"/>
      <c r="Q1599" s="1071"/>
      <c r="R1599" s="1072"/>
      <c r="S1599" s="275"/>
    </row>
    <row r="1600" spans="2:19" s="276" customFormat="1" x14ac:dyDescent="0.35">
      <c r="B1600" s="8" t="s">
        <v>48</v>
      </c>
      <c r="C1600" s="8"/>
      <c r="D1600" s="1069"/>
      <c r="E1600" s="1069"/>
      <c r="F1600" s="1069"/>
      <c r="G1600" s="1069"/>
      <c r="H1600" s="4"/>
      <c r="I1600" s="4"/>
      <c r="J1600" s="4"/>
      <c r="K1600" s="4"/>
      <c r="L1600" s="8"/>
      <c r="M1600" s="4"/>
      <c r="N1600" s="299"/>
      <c r="O1600" s="275"/>
      <c r="P1600" s="299"/>
      <c r="Q1600" s="275"/>
      <c r="R1600" s="275"/>
      <c r="S1600" s="275"/>
    </row>
    <row r="1601" spans="2:19" s="276" customFormat="1" x14ac:dyDescent="0.35">
      <c r="B1601" s="8" t="s">
        <v>283</v>
      </c>
      <c r="C1601" s="4"/>
      <c r="D1601" s="1069"/>
      <c r="E1601" s="1069"/>
      <c r="F1601" s="1069"/>
      <c r="G1601" s="1069"/>
      <c r="H1601" s="4"/>
      <c r="I1601" s="4"/>
      <c r="J1601" s="275"/>
      <c r="K1601" s="275"/>
      <c r="L1601" s="275"/>
      <c r="M1601" s="275"/>
      <c r="N1601" s="275"/>
      <c r="O1601" s="275"/>
      <c r="P1601" s="275"/>
      <c r="Q1601" s="275"/>
      <c r="R1601" s="275"/>
      <c r="S1601" s="275"/>
    </row>
    <row r="1602" spans="2:19" s="276" customFormat="1" x14ac:dyDescent="0.35">
      <c r="B1602" s="8" t="s">
        <v>236</v>
      </c>
      <c r="C1602" s="8"/>
      <c r="D1602" s="280"/>
      <c r="E1602" s="534" t="s">
        <v>234</v>
      </c>
      <c r="F1602" s="4"/>
      <c r="G1602" s="4"/>
      <c r="H1602" s="4"/>
      <c r="I1602" s="4"/>
      <c r="J1602" s="8" t="s">
        <v>243</v>
      </c>
      <c r="K1602" s="4"/>
      <c r="L1602" s="282"/>
      <c r="M1602" s="4"/>
      <c r="N1602"/>
      <c r="O1602"/>
      <c r="P1602"/>
      <c r="Q1602"/>
      <c r="R1602" s="275"/>
      <c r="S1602" s="275"/>
    </row>
    <row r="1603" spans="2:19" s="276" customFormat="1" x14ac:dyDescent="0.35">
      <c r="B1603" s="8" t="s">
        <v>237</v>
      </c>
      <c r="C1603" s="8"/>
      <c r="D1603" s="280"/>
      <c r="E1603" s="534" t="s">
        <v>235</v>
      </c>
      <c r="F1603" s="4"/>
      <c r="G1603" s="4"/>
      <c r="H1603" s="4"/>
      <c r="I1603" s="4"/>
      <c r="J1603" s="8" t="s">
        <v>233</v>
      </c>
      <c r="K1603" s="4"/>
      <c r="L1603" s="281"/>
      <c r="M1603" s="4"/>
      <c r="N1603" s="299"/>
      <c r="O1603" s="275"/>
      <c r="P1603" s="299"/>
      <c r="Q1603" s="275"/>
      <c r="R1603" s="275"/>
      <c r="S1603" s="275"/>
    </row>
    <row r="1604" spans="2:19" s="276" customFormat="1" x14ac:dyDescent="0.35">
      <c r="B1604" s="275"/>
      <c r="C1604" s="275"/>
      <c r="D1604" s="275"/>
      <c r="E1604" s="275"/>
      <c r="F1604" s="275"/>
      <c r="G1604" s="275"/>
      <c r="H1604" s="275"/>
      <c r="I1604" s="275"/>
      <c r="J1604" s="8" t="s">
        <v>183</v>
      </c>
      <c r="K1604" s="4"/>
      <c r="L1604" s="1066"/>
      <c r="M1604" s="1067"/>
      <c r="N1604" s="1067"/>
      <c r="O1604" s="1067"/>
      <c r="P1604" s="1068"/>
      <c r="Q1604" s="275"/>
      <c r="R1604" s="275"/>
      <c r="S1604" s="275"/>
    </row>
    <row r="1605" spans="2:19" s="276" customFormat="1" x14ac:dyDescent="0.35">
      <c r="B1605" s="520" t="s">
        <v>460</v>
      </c>
      <c r="C1605" s="520"/>
      <c r="G1605" s="4"/>
      <c r="H1605" s="4"/>
      <c r="I1605" s="4"/>
      <c r="J1605" s="4"/>
      <c r="K1605" s="4"/>
      <c r="L1605" s="4"/>
      <c r="M1605" s="4"/>
      <c r="N1605" s="4"/>
      <c r="O1605" s="275"/>
      <c r="P1605" s="275"/>
      <c r="Q1605" s="275"/>
      <c r="R1605" s="275"/>
      <c r="S1605" s="275"/>
    </row>
    <row r="1606" spans="2:19" s="276" customFormat="1" x14ac:dyDescent="0.35">
      <c r="B1606" s="535" t="s">
        <v>990</v>
      </c>
      <c r="C1606" s="535"/>
      <c r="D1606" s="4"/>
      <c r="E1606" s="4"/>
      <c r="F1606" s="4"/>
      <c r="G1606" s="4"/>
      <c r="H1606" s="4"/>
      <c r="I1606" s="4"/>
      <c r="J1606" s="275"/>
      <c r="K1606" s="4"/>
      <c r="L1606" s="4"/>
      <c r="M1606" s="4"/>
      <c r="N1606" s="4"/>
      <c r="O1606" s="275"/>
      <c r="P1606" s="275"/>
      <c r="Q1606" s="275"/>
      <c r="R1606" s="275"/>
      <c r="S1606" s="275"/>
    </row>
    <row r="1607" spans="2:19" s="276" customFormat="1" x14ac:dyDescent="0.35">
      <c r="B1607" s="535"/>
      <c r="C1607" s="535"/>
      <c r="D1607" s="4"/>
      <c r="E1607" s="4"/>
      <c r="F1607" s="4"/>
      <c r="G1607" s="4"/>
      <c r="H1607" s="4"/>
      <c r="I1607" s="4"/>
      <c r="J1607" s="275"/>
      <c r="K1607" s="4"/>
      <c r="L1607" s="4"/>
      <c r="M1607" s="4"/>
      <c r="N1607" s="4"/>
      <c r="O1607" s="275"/>
      <c r="P1607" s="275"/>
      <c r="Q1607" s="275"/>
      <c r="R1607" s="275"/>
      <c r="S1607" s="275"/>
    </row>
    <row r="1608" spans="2:19" s="276" customFormat="1" x14ac:dyDescent="0.35">
      <c r="B1608" s="285" t="s">
        <v>464</v>
      </c>
      <c r="C1608" s="285"/>
      <c r="D1608" s="4"/>
      <c r="E1608" s="4"/>
      <c r="F1608" s="4"/>
      <c r="G1608" s="536" t="s">
        <v>439</v>
      </c>
      <c r="H1608" s="4"/>
      <c r="I1608" s="4"/>
      <c r="J1608" s="4"/>
      <c r="K1608" s="4"/>
      <c r="L1608" s="275"/>
      <c r="M1608" s="275"/>
      <c r="N1608" s="537" t="s">
        <v>438</v>
      </c>
      <c r="O1608" s="275"/>
      <c r="P1608" s="275"/>
      <c r="Q1608" s="275"/>
      <c r="R1608" s="275"/>
      <c r="S1608" s="286"/>
    </row>
    <row r="1609" spans="2:19" s="276" customFormat="1" x14ac:dyDescent="0.35">
      <c r="B1609" s="292"/>
      <c r="C1609" s="538"/>
      <c r="D1609" s="300" t="s">
        <v>459</v>
      </c>
      <c r="E1609" s="275"/>
      <c r="F1609" s="4"/>
      <c r="G1609" s="1055"/>
      <c r="H1609" s="1056"/>
      <c r="I1609" s="1056"/>
      <c r="J1609" s="1056"/>
      <c r="K1609" s="1056"/>
      <c r="L1609" s="1057"/>
      <c r="M1609" s="275"/>
      <c r="N1609" s="1055"/>
      <c r="O1609" s="1056"/>
      <c r="P1609" s="1056"/>
      <c r="Q1609" s="1056"/>
      <c r="R1609" s="1057"/>
      <c r="S1609" s="286"/>
    </row>
    <row r="1610" spans="2:19" s="276" customFormat="1" x14ac:dyDescent="0.35">
      <c r="B1610" s="292"/>
      <c r="C1610" s="538"/>
      <c r="D1610" s="300" t="s">
        <v>458</v>
      </c>
      <c r="E1610" s="275"/>
      <c r="F1610" s="4"/>
      <c r="G1610" s="1078"/>
      <c r="H1610" s="1056"/>
      <c r="I1610" s="1056"/>
      <c r="J1610" s="1056"/>
      <c r="K1610" s="1056"/>
      <c r="L1610" s="1079"/>
      <c r="M1610" s="275"/>
      <c r="N1610" s="1055"/>
      <c r="O1610" s="1056"/>
      <c r="P1610" s="1056"/>
      <c r="Q1610" s="1056"/>
      <c r="R1610" s="1057"/>
      <c r="S1610" s="286"/>
    </row>
    <row r="1611" spans="2:19" s="276" customFormat="1" x14ac:dyDescent="0.35">
      <c r="B1611" s="292"/>
      <c r="C1611" s="538"/>
      <c r="D1611" s="300" t="s">
        <v>457</v>
      </c>
      <c r="E1611" s="275"/>
      <c r="F1611" s="4"/>
      <c r="G1611" s="1055"/>
      <c r="H1611" s="1056"/>
      <c r="I1611" s="1056"/>
      <c r="J1611" s="1056"/>
      <c r="K1611" s="1056"/>
      <c r="L1611" s="1057"/>
      <c r="M1611" s="275"/>
      <c r="N1611" s="1055"/>
      <c r="O1611" s="1056"/>
      <c r="P1611" s="1056"/>
      <c r="Q1611" s="1056"/>
      <c r="R1611" s="1057"/>
      <c r="S1611" s="286"/>
    </row>
    <row r="1612" spans="2:19" s="276" customFormat="1" x14ac:dyDescent="0.35">
      <c r="B1612" s="292"/>
      <c r="C1612" s="538"/>
      <c r="D1612" s="300" t="s">
        <v>456</v>
      </c>
      <c r="E1612" s="275"/>
      <c r="F1612" s="4"/>
      <c r="G1612" s="1055"/>
      <c r="H1612" s="1056"/>
      <c r="I1612" s="1056"/>
      <c r="J1612" s="1056"/>
      <c r="K1612" s="1056"/>
      <c r="L1612" s="1057"/>
      <c r="M1612" s="275"/>
      <c r="N1612" s="1055"/>
      <c r="O1612" s="1056"/>
      <c r="P1612" s="1056"/>
      <c r="Q1612" s="1056"/>
      <c r="R1612" s="1057"/>
      <c r="S1612" s="286"/>
    </row>
    <row r="1613" spans="2:19" s="276" customFormat="1" x14ac:dyDescent="0.35">
      <c r="B1613" s="292"/>
      <c r="C1613" s="538"/>
      <c r="D1613" s="300" t="s">
        <v>455</v>
      </c>
      <c r="E1613" s="275"/>
      <c r="F1613" s="4"/>
      <c r="G1613" s="1055"/>
      <c r="H1613" s="1056"/>
      <c r="I1613" s="1056"/>
      <c r="J1613" s="1056"/>
      <c r="K1613" s="1056"/>
      <c r="L1613" s="1057"/>
      <c r="M1613" s="275"/>
      <c r="N1613" s="1055"/>
      <c r="O1613" s="1056"/>
      <c r="P1613" s="1056"/>
      <c r="Q1613" s="1056"/>
      <c r="R1613" s="1057"/>
      <c r="S1613" s="286"/>
    </row>
    <row r="1614" spans="2:19" s="276" customFormat="1" x14ac:dyDescent="0.35">
      <c r="B1614" s="292"/>
      <c r="C1614" s="538"/>
      <c r="D1614" s="300" t="s">
        <v>454</v>
      </c>
      <c r="E1614" s="275"/>
      <c r="F1614" s="4"/>
      <c r="G1614" s="1055"/>
      <c r="H1614" s="1056"/>
      <c r="I1614" s="1056"/>
      <c r="J1614" s="1056"/>
      <c r="K1614" s="1056"/>
      <c r="L1614" s="1057"/>
      <c r="M1614" s="275"/>
      <c r="N1614" s="1055"/>
      <c r="O1614" s="1056"/>
      <c r="P1614" s="1056"/>
      <c r="Q1614" s="1056"/>
      <c r="R1614" s="1057"/>
      <c r="S1614" s="286"/>
    </row>
    <row r="1615" spans="2:19" s="276" customFormat="1" x14ac:dyDescent="0.35">
      <c r="B1615" s="292"/>
      <c r="C1615" s="538"/>
      <c r="D1615" s="300" t="s">
        <v>453</v>
      </c>
      <c r="E1615" s="275"/>
      <c r="F1615" s="4"/>
      <c r="G1615" s="1055"/>
      <c r="H1615" s="1056"/>
      <c r="I1615" s="1056"/>
      <c r="J1615" s="1056"/>
      <c r="K1615" s="1056"/>
      <c r="L1615" s="1057"/>
      <c r="M1615" s="275"/>
      <c r="N1615" s="1055"/>
      <c r="O1615" s="1056"/>
      <c r="P1615" s="1056"/>
      <c r="Q1615" s="1056"/>
      <c r="R1615" s="1057"/>
      <c r="S1615" s="286"/>
    </row>
    <row r="1616" spans="2:19" s="276" customFormat="1" x14ac:dyDescent="0.35">
      <c r="B1616" s="292"/>
      <c r="C1616" s="538"/>
      <c r="D1616" s="300" t="s">
        <v>452</v>
      </c>
      <c r="E1616" s="275"/>
      <c r="F1616" s="4"/>
      <c r="G1616" s="1055"/>
      <c r="H1616" s="1056"/>
      <c r="I1616" s="1056"/>
      <c r="J1616" s="1056"/>
      <c r="K1616" s="1056"/>
      <c r="L1616" s="1057"/>
      <c r="M1616" s="275"/>
      <c r="N1616" s="1055"/>
      <c r="O1616" s="1056"/>
      <c r="P1616" s="1056"/>
      <c r="Q1616" s="1056"/>
      <c r="R1616" s="1057"/>
      <c r="S1616" s="286"/>
    </row>
    <row r="1617" spans="2:19" s="276" customFormat="1" x14ac:dyDescent="0.35">
      <c r="B1617" s="292"/>
      <c r="C1617" s="538"/>
      <c r="D1617" s="300" t="s">
        <v>451</v>
      </c>
      <c r="E1617" s="275"/>
      <c r="F1617" s="4"/>
      <c r="G1617" s="1055"/>
      <c r="H1617" s="1056"/>
      <c r="I1617" s="1056"/>
      <c r="J1617" s="1056"/>
      <c r="K1617" s="1056"/>
      <c r="L1617" s="1057"/>
      <c r="M1617" s="275"/>
      <c r="N1617" s="1055"/>
      <c r="O1617" s="1056"/>
      <c r="P1617" s="1056"/>
      <c r="Q1617" s="1056"/>
      <c r="R1617" s="1057"/>
      <c r="S1617" s="286"/>
    </row>
    <row r="1618" spans="2:19" s="276" customFormat="1" x14ac:dyDescent="0.35">
      <c r="B1618" s="292"/>
      <c r="C1618" s="538"/>
      <c r="D1618" s="300" t="s">
        <v>450</v>
      </c>
      <c r="E1618" s="275"/>
      <c r="F1618" s="4"/>
      <c r="G1618" s="1055"/>
      <c r="H1618" s="1056"/>
      <c r="I1618" s="1056"/>
      <c r="J1618" s="1056"/>
      <c r="K1618" s="1056"/>
      <c r="L1618" s="1057"/>
      <c r="M1618" s="275"/>
      <c r="N1618" s="1055"/>
      <c r="O1618" s="1056"/>
      <c r="P1618" s="1056"/>
      <c r="Q1618" s="1056"/>
      <c r="R1618" s="1057"/>
      <c r="S1618" s="286"/>
    </row>
    <row r="1619" spans="2:19" s="276" customFormat="1" x14ac:dyDescent="0.35">
      <c r="B1619" s="292"/>
      <c r="C1619" s="538"/>
      <c r="D1619" s="300" t="s">
        <v>449</v>
      </c>
      <c r="E1619" s="275"/>
      <c r="F1619" s="4"/>
      <c r="G1619" s="1055"/>
      <c r="H1619" s="1056"/>
      <c r="I1619" s="1056"/>
      <c r="J1619" s="1056"/>
      <c r="K1619" s="1056"/>
      <c r="L1619" s="1057"/>
      <c r="M1619" s="275"/>
      <c r="N1619" s="1055"/>
      <c r="O1619" s="1056"/>
      <c r="P1619" s="1056"/>
      <c r="Q1619" s="1056"/>
      <c r="R1619" s="1057"/>
      <c r="S1619" s="286"/>
    </row>
    <row r="1620" spans="2:19" s="276" customFormat="1" x14ac:dyDescent="0.35">
      <c r="B1620" s="292"/>
      <c r="C1620" s="538"/>
      <c r="D1620" s="300" t="s">
        <v>448</v>
      </c>
      <c r="E1620" s="275"/>
      <c r="F1620" s="4"/>
      <c r="G1620" s="1055"/>
      <c r="H1620" s="1056"/>
      <c r="I1620" s="1056"/>
      <c r="J1620" s="1056"/>
      <c r="K1620" s="1056"/>
      <c r="L1620" s="1057"/>
      <c r="M1620" s="275"/>
      <c r="N1620" s="1055"/>
      <c r="O1620" s="1056"/>
      <c r="P1620" s="1056"/>
      <c r="Q1620" s="1056"/>
      <c r="R1620" s="1057"/>
      <c r="S1620" s="286"/>
    </row>
    <row r="1621" spans="2:19" s="276" customFormat="1" x14ac:dyDescent="0.35">
      <c r="B1621" s="292"/>
      <c r="C1621" s="538"/>
      <c r="D1621" s="300" t="s">
        <v>447</v>
      </c>
      <c r="E1621" s="275"/>
      <c r="F1621" s="4"/>
      <c r="G1621" s="1055"/>
      <c r="H1621" s="1056"/>
      <c r="I1621" s="1056"/>
      <c r="J1621" s="1056"/>
      <c r="K1621" s="1056"/>
      <c r="L1621" s="1057"/>
      <c r="M1621" s="275"/>
      <c r="N1621" s="1055"/>
      <c r="O1621" s="1056"/>
      <c r="P1621" s="1056"/>
      <c r="Q1621" s="1056"/>
      <c r="R1621" s="1057"/>
      <c r="S1621" s="286"/>
    </row>
    <row r="1622" spans="2:19" s="276" customFormat="1" ht="15" customHeight="1" x14ac:dyDescent="0.35">
      <c r="B1622" s="292"/>
      <c r="C1622" s="538"/>
      <c r="D1622" s="300" t="s">
        <v>446</v>
      </c>
      <c r="E1622" s="275"/>
      <c r="F1622" s="4"/>
      <c r="G1622" s="1055"/>
      <c r="H1622" s="1056"/>
      <c r="I1622" s="1056"/>
      <c r="J1622" s="1056"/>
      <c r="K1622" s="1056"/>
      <c r="L1622" s="1057"/>
      <c r="M1622" s="275"/>
      <c r="N1622" s="1055"/>
      <c r="O1622" s="1056"/>
      <c r="P1622" s="1056"/>
      <c r="Q1622" s="1056"/>
      <c r="R1622" s="1057"/>
      <c r="S1622" s="275"/>
    </row>
    <row r="1623" spans="2:19" s="276" customFormat="1" ht="15" customHeight="1" x14ac:dyDescent="0.35">
      <c r="B1623" s="4"/>
      <c r="C1623" s="4"/>
      <c r="D1623" s="4"/>
      <c r="E1623" s="4"/>
      <c r="F1623" s="4"/>
      <c r="G1623" s="4"/>
      <c r="H1623" s="4"/>
      <c r="I1623" s="4"/>
      <c r="J1623" s="4"/>
      <c r="K1623" s="4"/>
      <c r="L1623" s="4"/>
      <c r="M1623" s="4"/>
      <c r="N1623" s="4"/>
      <c r="O1623" s="275"/>
      <c r="P1623" s="275"/>
      <c r="Q1623" s="275"/>
      <c r="R1623" s="275"/>
      <c r="S1623" s="284"/>
    </row>
    <row r="1624" spans="2:19" s="276" customFormat="1" ht="15" customHeight="1" x14ac:dyDescent="0.35">
      <c r="B1624" s="1063" t="s">
        <v>726</v>
      </c>
      <c r="C1624" s="1063"/>
      <c r="D1624" s="1063"/>
      <c r="E1624" s="1063"/>
      <c r="F1624" s="1063"/>
      <c r="G1624" s="1063"/>
      <c r="H1624" s="1063"/>
      <c r="I1624" s="1063"/>
      <c r="J1624" s="1063"/>
      <c r="K1624" s="1063"/>
      <c r="L1624" s="1063"/>
      <c r="M1624" s="1063"/>
      <c r="N1624" s="1063"/>
      <c r="O1624" s="1063"/>
      <c r="P1624" s="1063"/>
      <c r="Q1624" s="1063"/>
      <c r="R1624" s="1063"/>
      <c r="S1624" s="284"/>
    </row>
    <row r="1625" spans="2:19" s="276" customFormat="1" ht="80.150000000000006" customHeight="1" x14ac:dyDescent="0.35">
      <c r="B1625" s="1059"/>
      <c r="C1625" s="1060"/>
      <c r="D1625" s="1060"/>
      <c r="E1625" s="1060"/>
      <c r="F1625" s="1060"/>
      <c r="G1625" s="1060"/>
      <c r="H1625" s="1060"/>
      <c r="I1625" s="1060"/>
      <c r="J1625" s="1060"/>
      <c r="K1625" s="1060"/>
      <c r="L1625" s="1060"/>
      <c r="M1625" s="1060"/>
      <c r="N1625" s="1060"/>
      <c r="O1625" s="1060"/>
      <c r="P1625" s="1060"/>
      <c r="Q1625" s="1060"/>
      <c r="R1625" s="1061"/>
      <c r="S1625" s="275"/>
    </row>
    <row r="1626" spans="2:19" s="276" customFormat="1" x14ac:dyDescent="0.35">
      <c r="B1626" s="536" t="s">
        <v>257</v>
      </c>
      <c r="C1626" s="536"/>
      <c r="D1626" s="536"/>
      <c r="E1626" s="302">
        <f>1500-LEN(B1625)</f>
        <v>1500</v>
      </c>
      <c r="F1626" s="4"/>
      <c r="G1626" s="4"/>
      <c r="H1626" s="4"/>
      <c r="I1626" s="4"/>
      <c r="J1626" s="4"/>
      <c r="K1626" s="4"/>
      <c r="L1626" s="4"/>
      <c r="M1626" s="4"/>
      <c r="N1626" s="4"/>
      <c r="O1626" s="275"/>
      <c r="P1626" s="275"/>
      <c r="Q1626" s="275"/>
      <c r="R1626" s="275"/>
      <c r="S1626" s="275"/>
    </row>
    <row r="1627" spans="2:19" s="276" customFormat="1" x14ac:dyDescent="0.35">
      <c r="B1627" s="536"/>
      <c r="C1627" s="536"/>
      <c r="D1627" s="536"/>
      <c r="E1627" s="536"/>
      <c r="F1627" s="4"/>
      <c r="G1627" s="4"/>
      <c r="H1627" s="4"/>
      <c r="I1627" s="4"/>
      <c r="J1627" s="4"/>
      <c r="K1627" s="4"/>
      <c r="L1627" s="4"/>
      <c r="M1627" s="4"/>
      <c r="N1627" s="4"/>
      <c r="O1627" s="275"/>
      <c r="P1627" s="275"/>
      <c r="Q1627" s="275"/>
      <c r="R1627" s="275"/>
      <c r="S1627" s="275"/>
    </row>
    <row r="1628" spans="2:19" s="276" customFormat="1" x14ac:dyDescent="0.35">
      <c r="B1628" s="520" t="s">
        <v>445</v>
      </c>
      <c r="C1628" s="520"/>
      <c r="D1628" s="4"/>
      <c r="E1628" s="4"/>
      <c r="F1628" s="4"/>
      <c r="G1628" s="4"/>
      <c r="H1628" s="4"/>
      <c r="I1628" s="4"/>
      <c r="J1628" s="4"/>
      <c r="K1628" s="4"/>
      <c r="L1628" s="4"/>
      <c r="M1628" s="4"/>
      <c r="N1628" s="4"/>
      <c r="O1628" s="275"/>
      <c r="P1628" s="275"/>
      <c r="Q1628" s="275"/>
      <c r="R1628" s="275"/>
      <c r="S1628" s="275"/>
    </row>
    <row r="1629" spans="2:19" s="276" customFormat="1" x14ac:dyDescent="0.35">
      <c r="B1629" s="536" t="s">
        <v>444</v>
      </c>
      <c r="C1629" s="536"/>
      <c r="D1629" s="275"/>
      <c r="E1629" s="4"/>
      <c r="F1629" s="4"/>
      <c r="G1629" s="4"/>
      <c r="H1629" s="4"/>
      <c r="I1629" s="4"/>
      <c r="J1629" s="4"/>
      <c r="K1629" s="4"/>
      <c r="L1629" s="4"/>
      <c r="M1629" s="4"/>
      <c r="N1629" s="4"/>
      <c r="O1629" s="275"/>
      <c r="P1629" s="275"/>
      <c r="Q1629" s="275"/>
      <c r="R1629" s="275"/>
      <c r="S1629" s="275"/>
    </row>
    <row r="1630" spans="2:19" s="276" customFormat="1" x14ac:dyDescent="0.35">
      <c r="B1630" s="275"/>
      <c r="C1630" s="275"/>
      <c r="D1630" s="275"/>
      <c r="E1630" s="4"/>
      <c r="F1630" s="4"/>
      <c r="G1630" s="4"/>
      <c r="H1630" s="4"/>
      <c r="I1630" s="4"/>
      <c r="J1630" s="4"/>
      <c r="K1630" s="4"/>
      <c r="L1630" s="4"/>
      <c r="M1630" s="4"/>
      <c r="N1630" s="4"/>
      <c r="O1630" s="275"/>
      <c r="P1630" s="275"/>
      <c r="Q1630" s="275"/>
      <c r="R1630" s="275"/>
      <c r="S1630" s="275"/>
    </row>
    <row r="1631" spans="2:19" s="276" customFormat="1" x14ac:dyDescent="0.35">
      <c r="B1631" s="304"/>
      <c r="C1631" s="8"/>
      <c r="D1631" s="300" t="s">
        <v>732</v>
      </c>
      <c r="E1631" s="275"/>
      <c r="F1631" s="4"/>
      <c r="G1631" s="4"/>
      <c r="H1631" s="4"/>
      <c r="I1631" s="4"/>
      <c r="J1631" s="1064"/>
      <c r="K1631" s="1064"/>
      <c r="L1631" s="1064"/>
      <c r="M1631" s="1064"/>
      <c r="N1631" s="1064"/>
      <c r="O1631" s="1064"/>
      <c r="P1631" s="1064"/>
      <c r="Q1631" s="1064"/>
      <c r="R1631" s="1064"/>
      <c r="S1631" s="275"/>
    </row>
    <row r="1632" spans="2:19" s="276" customFormat="1" x14ac:dyDescent="0.35">
      <c r="B1632" s="505"/>
      <c r="C1632" s="8"/>
      <c r="D1632" s="300" t="s">
        <v>725</v>
      </c>
      <c r="E1632" s="275"/>
      <c r="F1632" s="4"/>
      <c r="G1632" s="4"/>
      <c r="H1632" s="4"/>
      <c r="I1632" s="4"/>
      <c r="J1632" s="1065"/>
      <c r="K1632" s="1065"/>
      <c r="L1632" s="1065"/>
      <c r="M1632" s="1065"/>
      <c r="N1632" s="1065"/>
      <c r="O1632" s="1065"/>
      <c r="P1632" s="1065"/>
      <c r="Q1632" s="1065"/>
      <c r="R1632" s="1065"/>
      <c r="S1632" s="275"/>
    </row>
    <row r="1633" spans="2:19" s="276" customFormat="1" x14ac:dyDescent="0.35">
      <c r="B1633" s="304"/>
      <c r="C1633" s="8"/>
      <c r="D1633" s="300" t="s">
        <v>443</v>
      </c>
      <c r="E1633" s="275"/>
      <c r="F1633" s="4"/>
      <c r="G1633" s="4"/>
      <c r="H1633" s="4"/>
      <c r="I1633" s="4"/>
      <c r="J1633" s="1065"/>
      <c r="K1633" s="1065"/>
      <c r="L1633" s="1065"/>
      <c r="M1633" s="1065"/>
      <c r="N1633" s="1065"/>
      <c r="O1633" s="1065"/>
      <c r="P1633" s="1065"/>
      <c r="Q1633" s="1065"/>
      <c r="R1633" s="1065"/>
      <c r="S1633" s="275"/>
    </row>
    <row r="1634" spans="2:19" s="276" customFormat="1" x14ac:dyDescent="0.35">
      <c r="B1634" s="304"/>
      <c r="C1634" s="8"/>
      <c r="D1634" s="300" t="s">
        <v>442</v>
      </c>
      <c r="E1634" s="275"/>
      <c r="F1634" s="4"/>
      <c r="G1634" s="4"/>
      <c r="H1634" s="4"/>
      <c r="I1634" s="4"/>
      <c r="J1634" s="1065"/>
      <c r="K1634" s="1065"/>
      <c r="L1634" s="1065"/>
      <c r="M1634" s="1065"/>
      <c r="N1634" s="1065"/>
      <c r="O1634" s="1065"/>
      <c r="P1634" s="1065"/>
      <c r="Q1634" s="1065"/>
      <c r="R1634" s="1065"/>
      <c r="S1634" s="275"/>
    </row>
    <row r="1635" spans="2:19" s="276" customFormat="1" x14ac:dyDescent="0.35">
      <c r="B1635" s="304"/>
      <c r="C1635" s="8"/>
      <c r="D1635" s="300" t="s">
        <v>441</v>
      </c>
      <c r="E1635" s="275"/>
      <c r="F1635" s="4"/>
      <c r="G1635" s="4"/>
      <c r="H1635" s="4"/>
      <c r="I1635" s="4"/>
      <c r="J1635" s="535"/>
      <c r="K1635" s="4"/>
      <c r="L1635" s="4"/>
      <c r="M1635" s="4"/>
      <c r="N1635" s="4"/>
      <c r="O1635" s="275"/>
      <c r="P1635" s="275"/>
      <c r="Q1635" s="275"/>
      <c r="R1635" s="275"/>
      <c r="S1635" s="275"/>
    </row>
    <row r="1636" spans="2:19" s="276" customFormat="1" x14ac:dyDescent="0.35">
      <c r="B1636" s="275"/>
      <c r="C1636" s="275"/>
      <c r="D1636" s="4"/>
      <c r="E1636" s="4"/>
      <c r="F1636" s="4"/>
      <c r="G1636" s="4"/>
      <c r="H1636" s="4"/>
      <c r="I1636" s="4"/>
      <c r="J1636" s="4"/>
      <c r="K1636" s="4"/>
      <c r="L1636" s="4"/>
      <c r="M1636" s="4"/>
      <c r="N1636" s="4"/>
      <c r="O1636" s="275"/>
      <c r="P1636" s="275"/>
      <c r="Q1636" s="275"/>
      <c r="R1636" s="275"/>
      <c r="S1636" s="275"/>
    </row>
    <row r="1637" spans="2:19" s="276" customFormat="1" x14ac:dyDescent="0.35">
      <c r="B1637" s="536" t="s">
        <v>440</v>
      </c>
      <c r="C1637" s="536"/>
      <c r="D1637" s="275"/>
      <c r="E1637" s="4"/>
      <c r="F1637" s="4"/>
      <c r="G1637" s="4"/>
      <c r="H1637" s="4"/>
      <c r="I1637" s="4"/>
      <c r="J1637" s="537" t="s">
        <v>727</v>
      </c>
      <c r="K1637" s="275"/>
      <c r="L1637" s="536"/>
      <c r="M1637" s="536"/>
      <c r="N1637" s="536"/>
      <c r="O1637" s="275"/>
      <c r="P1637" s="536" t="s">
        <v>728</v>
      </c>
      <c r="Q1637" s="4"/>
      <c r="R1637" s="275"/>
      <c r="S1637" s="286"/>
    </row>
    <row r="1638" spans="2:19" s="276" customFormat="1" x14ac:dyDescent="0.35">
      <c r="B1638" s="275"/>
      <c r="C1638" s="275"/>
      <c r="D1638" s="4"/>
      <c r="E1638" s="4"/>
      <c r="F1638" s="4"/>
      <c r="G1638" s="4"/>
      <c r="H1638" s="4"/>
      <c r="I1638" s="4"/>
      <c r="J1638" s="275"/>
      <c r="K1638" s="275"/>
      <c r="L1638" s="539"/>
      <c r="M1638" s="539"/>
      <c r="N1638" s="539"/>
      <c r="O1638" s="275"/>
      <c r="P1638" s="4"/>
      <c r="Q1638" s="4"/>
      <c r="R1638" s="275"/>
      <c r="S1638" s="286"/>
    </row>
    <row r="1639" spans="2:19" s="276" customFormat="1" x14ac:dyDescent="0.35">
      <c r="B1639" s="278"/>
      <c r="C1639" s="8"/>
      <c r="D1639" s="300" t="s">
        <v>437</v>
      </c>
      <c r="E1639" s="275"/>
      <c r="F1639" s="4"/>
      <c r="G1639" s="4"/>
      <c r="H1639" s="4"/>
      <c r="I1639" s="4"/>
      <c r="J1639" s="1055"/>
      <c r="K1639" s="1056"/>
      <c r="L1639" s="1056"/>
      <c r="M1639" s="1056"/>
      <c r="N1639" s="1057"/>
      <c r="O1639" s="275"/>
      <c r="P1639" s="1055"/>
      <c r="Q1639" s="1056"/>
      <c r="R1639" s="1057"/>
      <c r="S1639" s="286"/>
    </row>
    <row r="1640" spans="2:19" s="276" customFormat="1" x14ac:dyDescent="0.35">
      <c r="B1640" s="278"/>
      <c r="C1640" s="8"/>
      <c r="D1640" s="300" t="s">
        <v>436</v>
      </c>
      <c r="E1640" s="275"/>
      <c r="F1640" s="4"/>
      <c r="G1640" s="4"/>
      <c r="H1640" s="4"/>
      <c r="I1640" s="4"/>
      <c r="J1640" s="1055"/>
      <c r="K1640" s="1056"/>
      <c r="L1640" s="1056"/>
      <c r="M1640" s="1056"/>
      <c r="N1640" s="1057"/>
      <c r="O1640" s="275"/>
      <c r="P1640" s="1055"/>
      <c r="Q1640" s="1056"/>
      <c r="R1640" s="1057"/>
      <c r="S1640" s="286"/>
    </row>
    <row r="1641" spans="2:19" s="276" customFormat="1" x14ac:dyDescent="0.35">
      <c r="B1641" s="278"/>
      <c r="C1641" s="8"/>
      <c r="D1641" s="300" t="s">
        <v>435</v>
      </c>
      <c r="E1641" s="275"/>
      <c r="F1641" s="4"/>
      <c r="G1641" s="4"/>
      <c r="H1641" s="4"/>
      <c r="I1641" s="4"/>
      <c r="J1641" s="1055"/>
      <c r="K1641" s="1056"/>
      <c r="L1641" s="1056"/>
      <c r="M1641" s="1056"/>
      <c r="N1641" s="1057"/>
      <c r="O1641" s="275"/>
      <c r="P1641" s="1055"/>
      <c r="Q1641" s="1056"/>
      <c r="R1641" s="1057"/>
      <c r="S1641" s="286"/>
    </row>
    <row r="1642" spans="2:19" s="276" customFormat="1" x14ac:dyDescent="0.35">
      <c r="B1642" s="278"/>
      <c r="C1642" s="8"/>
      <c r="D1642" s="300" t="s">
        <v>434</v>
      </c>
      <c r="E1642" s="275"/>
      <c r="F1642" s="4"/>
      <c r="G1642" s="4"/>
      <c r="H1642" s="4"/>
      <c r="I1642" s="4"/>
      <c r="J1642" s="1055"/>
      <c r="K1642" s="1056"/>
      <c r="L1642" s="1056"/>
      <c r="M1642" s="1056"/>
      <c r="N1642" s="1057"/>
      <c r="O1642" s="275"/>
      <c r="P1642" s="1055"/>
      <c r="Q1642" s="1056"/>
      <c r="R1642" s="1057"/>
      <c r="S1642" s="286"/>
    </row>
    <row r="1643" spans="2:19" s="276" customFormat="1" x14ac:dyDescent="0.35">
      <c r="B1643" s="278"/>
      <c r="C1643" s="8"/>
      <c r="D1643" s="300" t="s">
        <v>433</v>
      </c>
      <c r="E1643" s="275"/>
      <c r="F1643" s="4"/>
      <c r="G1643" s="4"/>
      <c r="H1643" s="4"/>
      <c r="I1643" s="4"/>
      <c r="J1643" s="1055"/>
      <c r="K1643" s="1056"/>
      <c r="L1643" s="1056"/>
      <c r="M1643" s="1056"/>
      <c r="N1643" s="1057"/>
      <c r="O1643" s="275"/>
      <c r="P1643" s="1055"/>
      <c r="Q1643" s="1056"/>
      <c r="R1643" s="1057"/>
      <c r="S1643" s="286"/>
    </row>
    <row r="1644" spans="2:19" s="276" customFormat="1" x14ac:dyDescent="0.35">
      <c r="B1644" s="278"/>
      <c r="C1644" s="8"/>
      <c r="D1644" s="300" t="s">
        <v>432</v>
      </c>
      <c r="E1644" s="275"/>
      <c r="F1644" s="4"/>
      <c r="G1644" s="4"/>
      <c r="H1644" s="4"/>
      <c r="I1644" s="4"/>
      <c r="J1644" s="1055"/>
      <c r="K1644" s="1056"/>
      <c r="L1644" s="1056"/>
      <c r="M1644" s="1056"/>
      <c r="N1644" s="1057"/>
      <c r="O1644" s="275"/>
      <c r="P1644" s="1055"/>
      <c r="Q1644" s="1056"/>
      <c r="R1644" s="1057"/>
      <c r="S1644" s="286"/>
    </row>
    <row r="1645" spans="2:19" s="276" customFormat="1" x14ac:dyDescent="0.35">
      <c r="B1645" s="278"/>
      <c r="C1645" s="8"/>
      <c r="D1645" s="300" t="s">
        <v>431</v>
      </c>
      <c r="E1645" s="275"/>
      <c r="F1645" s="4"/>
      <c r="G1645" s="4"/>
      <c r="H1645" s="4"/>
      <c r="I1645" s="4"/>
      <c r="J1645" s="1055"/>
      <c r="K1645" s="1056"/>
      <c r="L1645" s="1056"/>
      <c r="M1645" s="1056"/>
      <c r="N1645" s="1057"/>
      <c r="O1645" s="275"/>
      <c r="P1645" s="1055"/>
      <c r="Q1645" s="1056"/>
      <c r="R1645" s="1057"/>
      <c r="S1645" s="275"/>
    </row>
    <row r="1646" spans="2:19" s="276" customFormat="1" ht="15" customHeight="1" x14ac:dyDescent="0.35">
      <c r="B1646" s="278"/>
      <c r="C1646" s="8"/>
      <c r="D1646" s="300" t="s">
        <v>430</v>
      </c>
      <c r="E1646" s="275"/>
      <c r="F1646" s="4"/>
      <c r="G1646" s="4"/>
      <c r="H1646" s="4"/>
      <c r="I1646" s="4"/>
      <c r="J1646" s="1055"/>
      <c r="K1646" s="1056"/>
      <c r="L1646" s="1056"/>
      <c r="M1646" s="1056"/>
      <c r="N1646" s="1057"/>
      <c r="O1646" s="275"/>
      <c r="P1646" s="1055"/>
      <c r="Q1646" s="1056"/>
      <c r="R1646" s="1057"/>
      <c r="S1646" s="285"/>
    </row>
    <row r="1647" spans="2:19" s="276" customFormat="1" ht="15" customHeight="1" x14ac:dyDescent="0.35">
      <c r="B1647" s="520"/>
      <c r="C1647" s="520"/>
      <c r="D1647" s="4"/>
      <c r="E1647" s="4"/>
      <c r="F1647" s="4"/>
      <c r="G1647" s="4"/>
      <c r="H1647" s="4"/>
      <c r="I1647" s="4"/>
      <c r="J1647" s="4"/>
      <c r="K1647" s="4"/>
      <c r="L1647" s="4"/>
      <c r="M1647" s="4"/>
      <c r="N1647" s="4"/>
      <c r="O1647" s="275"/>
      <c r="P1647" s="275"/>
      <c r="Q1647" s="275"/>
      <c r="R1647" s="275"/>
      <c r="S1647" s="284"/>
    </row>
    <row r="1648" spans="2:19" s="276" customFormat="1" x14ac:dyDescent="0.35">
      <c r="B1648" s="520" t="s">
        <v>729</v>
      </c>
      <c r="C1648" s="520"/>
      <c r="D1648" s="4"/>
      <c r="E1648" s="4"/>
      <c r="F1648" s="4"/>
      <c r="G1648" s="4"/>
      <c r="H1648" s="4"/>
      <c r="I1648" s="4"/>
      <c r="J1648" s="4"/>
      <c r="K1648" s="4"/>
      <c r="L1648" s="4"/>
      <c r="M1648" s="4"/>
      <c r="N1648" s="4"/>
      <c r="O1648" s="275"/>
      <c r="P1648" s="275"/>
      <c r="Q1648" s="275"/>
      <c r="R1648" s="275"/>
      <c r="S1648" s="279"/>
    </row>
    <row r="1649" spans="2:19" s="276" customFormat="1" ht="37.5" customHeight="1" x14ac:dyDescent="0.35">
      <c r="B1649" s="1058" t="s">
        <v>991</v>
      </c>
      <c r="C1649" s="1058"/>
      <c r="D1649" s="1058"/>
      <c r="E1649" s="1058"/>
      <c r="F1649" s="1058"/>
      <c r="G1649" s="1058"/>
      <c r="H1649" s="1058"/>
      <c r="I1649" s="1058"/>
      <c r="J1649" s="1058"/>
      <c r="K1649" s="1058"/>
      <c r="L1649" s="1058"/>
      <c r="M1649" s="1058"/>
      <c r="N1649" s="1058"/>
      <c r="O1649" s="1058"/>
      <c r="P1649" s="1058"/>
      <c r="Q1649" s="1058"/>
      <c r="R1649" s="1058"/>
      <c r="S1649" s="279"/>
    </row>
    <row r="1650" spans="2:19" s="276" customFormat="1" ht="80.150000000000006" customHeight="1" x14ac:dyDescent="0.35">
      <c r="B1650" s="1059"/>
      <c r="C1650" s="1060"/>
      <c r="D1650" s="1060"/>
      <c r="E1650" s="1060"/>
      <c r="F1650" s="1060"/>
      <c r="G1650" s="1060"/>
      <c r="H1650" s="1060"/>
      <c r="I1650" s="1060"/>
      <c r="J1650" s="1060"/>
      <c r="K1650" s="1060"/>
      <c r="L1650" s="1060"/>
      <c r="M1650" s="1060"/>
      <c r="N1650" s="1060"/>
      <c r="O1650" s="1060"/>
      <c r="P1650" s="1060"/>
      <c r="Q1650" s="1060"/>
      <c r="R1650" s="1061"/>
      <c r="S1650" s="275"/>
    </row>
    <row r="1651" spans="2:19" s="276" customFormat="1" x14ac:dyDescent="0.35">
      <c r="B1651" s="540" t="s">
        <v>257</v>
      </c>
      <c r="C1651" s="540"/>
      <c r="D1651" s="541"/>
      <c r="E1651" s="542">
        <f>1500-LEN(B1650)</f>
        <v>1500</v>
      </c>
      <c r="F1651" s="541"/>
      <c r="G1651" s="541"/>
      <c r="H1651" s="541"/>
      <c r="I1651" s="541"/>
      <c r="J1651" s="541"/>
      <c r="K1651" s="541"/>
      <c r="L1651" s="543"/>
      <c r="M1651" s="541"/>
      <c r="N1651" s="544"/>
      <c r="O1651" s="544"/>
      <c r="P1651" s="544"/>
      <c r="Q1651" s="544"/>
      <c r="R1651" s="544"/>
      <c r="S1651" s="279"/>
    </row>
    <row r="1652" spans="2:19" s="276" customFormat="1" ht="15" customHeight="1" x14ac:dyDescent="0.35">
      <c r="B1652" s="535"/>
      <c r="C1652" s="535"/>
      <c r="D1652" s="284"/>
      <c r="E1652" s="545"/>
      <c r="F1652" s="284"/>
      <c r="G1652" s="284"/>
      <c r="H1652" s="284"/>
      <c r="I1652" s="284"/>
      <c r="J1652" s="284"/>
      <c r="K1652" s="284"/>
      <c r="L1652" s="532"/>
      <c r="M1652" s="284"/>
      <c r="N1652" s="279"/>
      <c r="O1652" s="279"/>
      <c r="P1652" s="279"/>
      <c r="Q1652" s="279"/>
      <c r="R1652" s="279"/>
      <c r="S1652" s="275"/>
    </row>
    <row r="1653" spans="2:19" s="276" customFormat="1" x14ac:dyDescent="0.35">
      <c r="B1653" s="546" t="s">
        <v>730</v>
      </c>
      <c r="C1653" s="535"/>
      <c r="D1653" s="284"/>
      <c r="E1653" s="545"/>
      <c r="F1653" s="284"/>
      <c r="G1653" s="284"/>
      <c r="H1653" s="284"/>
      <c r="I1653" s="284"/>
      <c r="J1653" s="284"/>
      <c r="K1653" s="284"/>
      <c r="L1653" s="532"/>
      <c r="M1653" s="284"/>
      <c r="N1653" s="279"/>
      <c r="O1653" s="279"/>
      <c r="P1653" s="279"/>
      <c r="Q1653" s="279"/>
      <c r="R1653" s="279"/>
      <c r="S1653" s="275"/>
    </row>
    <row r="1654" spans="2:19" s="276" customFormat="1" ht="24" customHeight="1" x14ac:dyDescent="0.35">
      <c r="B1654" s="1058" t="s">
        <v>731</v>
      </c>
      <c r="C1654" s="1058"/>
      <c r="D1654" s="1058"/>
      <c r="E1654" s="1058"/>
      <c r="F1654" s="1058"/>
      <c r="G1654" s="1058"/>
      <c r="H1654" s="1058"/>
      <c r="I1654" s="1058"/>
      <c r="J1654" s="1058"/>
      <c r="K1654" s="1058"/>
      <c r="L1654" s="1058"/>
      <c r="M1654" s="1058"/>
      <c r="N1654" s="1058"/>
      <c r="O1654" s="1058"/>
      <c r="P1654" s="1058"/>
      <c r="Q1654" s="1058"/>
      <c r="R1654" s="1058"/>
      <c r="S1654" s="275"/>
    </row>
    <row r="1655" spans="2:19" s="276" customFormat="1" ht="80.150000000000006" customHeight="1" x14ac:dyDescent="0.35">
      <c r="B1655" s="1059"/>
      <c r="C1655" s="1060"/>
      <c r="D1655" s="1060"/>
      <c r="E1655" s="1060"/>
      <c r="F1655" s="1060"/>
      <c r="G1655" s="1060"/>
      <c r="H1655" s="1060"/>
      <c r="I1655" s="1060"/>
      <c r="J1655" s="1060"/>
      <c r="K1655" s="1060"/>
      <c r="L1655" s="1060"/>
      <c r="M1655" s="1060"/>
      <c r="N1655" s="1060"/>
      <c r="O1655" s="1060"/>
      <c r="P1655" s="1060"/>
      <c r="Q1655" s="1060"/>
      <c r="R1655" s="1061"/>
      <c r="S1655" s="275"/>
    </row>
    <row r="1656" spans="2:19" s="276" customFormat="1" ht="16" thickBot="1" x14ac:dyDescent="0.4">
      <c r="B1656" s="547" t="s">
        <v>257</v>
      </c>
      <c r="C1656" s="547"/>
      <c r="D1656" s="548"/>
      <c r="E1656" s="549">
        <f>1500-LEN(B1655)</f>
        <v>1500</v>
      </c>
      <c r="F1656" s="548"/>
      <c r="G1656" s="548"/>
      <c r="H1656" s="548"/>
      <c r="I1656" s="548"/>
      <c r="J1656" s="548"/>
      <c r="K1656" s="548"/>
      <c r="L1656" s="550"/>
      <c r="M1656" s="548"/>
      <c r="N1656" s="551"/>
      <c r="O1656" s="551"/>
      <c r="P1656" s="551"/>
      <c r="Q1656" s="551"/>
      <c r="R1656" s="551"/>
      <c r="S1656" s="275"/>
    </row>
    <row r="1657" spans="2:19" s="276" customFormat="1" x14ac:dyDescent="0.35">
      <c r="B1657" s="535"/>
      <c r="C1657" s="535"/>
      <c r="D1657" s="284"/>
      <c r="E1657" s="545"/>
      <c r="F1657" s="284"/>
      <c r="G1657" s="284"/>
      <c r="H1657" s="284"/>
      <c r="I1657" s="284"/>
      <c r="J1657" s="284"/>
      <c r="K1657" s="284"/>
      <c r="L1657" s="532"/>
      <c r="M1657" s="284"/>
      <c r="N1657" s="279"/>
      <c r="O1657" s="279"/>
      <c r="P1657" s="279"/>
      <c r="Q1657" s="279"/>
      <c r="R1657" s="279"/>
      <c r="S1657" s="275"/>
    </row>
  </sheetData>
  <sheetProtection algorithmName="SHA-512" hashValue="a5x20bkIDUl0k/i2XLrht0c9hYAZJ97Y8FSgGhV/1/74UCkoTl3H1Syp2diY4BKaNTe3/Fa2Ir0nU53/ZsTyhQ==" saltValue="wDdtj/elU+xes1nsYE05eQ==" spinCount="100000" sheet="1" selectLockedCells="1"/>
  <sortState xmlns:xlrd2="http://schemas.microsoft.com/office/spreadsheetml/2017/richdata2" ref="X19:X22">
    <sortCondition ref="X19:X22"/>
  </sortState>
  <mergeCells count="1657">
    <mergeCell ref="B4:R4"/>
    <mergeCell ref="B7:R7"/>
    <mergeCell ref="B6:R6"/>
    <mergeCell ref="B5:R5"/>
    <mergeCell ref="N11:P11"/>
    <mergeCell ref="E12:G12"/>
    <mergeCell ref="N12:R12"/>
    <mergeCell ref="D13:G13"/>
    <mergeCell ref="N13:R13"/>
    <mergeCell ref="D14:G14"/>
    <mergeCell ref="N14:R14"/>
    <mergeCell ref="N15:R15"/>
    <mergeCell ref="D15:G15"/>
    <mergeCell ref="N16:R16"/>
    <mergeCell ref="D17:G17"/>
    <mergeCell ref="D18:G18"/>
    <mergeCell ref="L21:P21"/>
    <mergeCell ref="D16:G16"/>
    <mergeCell ref="G26:L26"/>
    <mergeCell ref="N26:R26"/>
    <mergeCell ref="G27:L27"/>
    <mergeCell ref="N27:R27"/>
    <mergeCell ref="G28:L28"/>
    <mergeCell ref="N28:R28"/>
    <mergeCell ref="G29:L29"/>
    <mergeCell ref="N29:R29"/>
    <mergeCell ref="G30:L30"/>
    <mergeCell ref="N30:R30"/>
    <mergeCell ref="G31:L31"/>
    <mergeCell ref="N31:R31"/>
    <mergeCell ref="G32:L32"/>
    <mergeCell ref="N32:R32"/>
    <mergeCell ref="G33:L33"/>
    <mergeCell ref="N33:R33"/>
    <mergeCell ref="G34:L34"/>
    <mergeCell ref="N34:R34"/>
    <mergeCell ref="G35:L35"/>
    <mergeCell ref="N35:R35"/>
    <mergeCell ref="G36:L36"/>
    <mergeCell ref="N36:R36"/>
    <mergeCell ref="B65:R65"/>
    <mergeCell ref="B66:R66"/>
    <mergeCell ref="G37:L37"/>
    <mergeCell ref="N37:R37"/>
    <mergeCell ref="G38:L38"/>
    <mergeCell ref="N38:R38"/>
    <mergeCell ref="G39:L39"/>
    <mergeCell ref="N39:R39"/>
    <mergeCell ref="B41:R41"/>
    <mergeCell ref="B42:R42"/>
    <mergeCell ref="J55:N55"/>
    <mergeCell ref="P55:R55"/>
    <mergeCell ref="J56:N56"/>
    <mergeCell ref="P56:R56"/>
    <mergeCell ref="J57:N57"/>
    <mergeCell ref="P57:R57"/>
    <mergeCell ref="J58:N58"/>
    <mergeCell ref="P58:R58"/>
    <mergeCell ref="J59:N59"/>
    <mergeCell ref="P59:R59"/>
    <mergeCell ref="J47:R47"/>
    <mergeCell ref="J48:R50"/>
    <mergeCell ref="D81:G81"/>
    <mergeCell ref="N81:R81"/>
    <mergeCell ref="D82:G82"/>
    <mergeCell ref="D83:G83"/>
    <mergeCell ref="G91:L91"/>
    <mergeCell ref="N91:R91"/>
    <mergeCell ref="G92:L92"/>
    <mergeCell ref="N92:R92"/>
    <mergeCell ref="G93:L93"/>
    <mergeCell ref="N93:R93"/>
    <mergeCell ref="G94:L94"/>
    <mergeCell ref="N94:R94"/>
    <mergeCell ref="G95:L95"/>
    <mergeCell ref="N95:R95"/>
    <mergeCell ref="L86:P86"/>
    <mergeCell ref="J60:N60"/>
    <mergeCell ref="P60:R60"/>
    <mergeCell ref="J61:N61"/>
    <mergeCell ref="P61:R61"/>
    <mergeCell ref="J62:N62"/>
    <mergeCell ref="P62:R62"/>
    <mergeCell ref="B70:R70"/>
    <mergeCell ref="B71:R71"/>
    <mergeCell ref="N76:P76"/>
    <mergeCell ref="E77:G77"/>
    <mergeCell ref="N77:R77"/>
    <mergeCell ref="D78:G78"/>
    <mergeCell ref="N78:R78"/>
    <mergeCell ref="D79:G79"/>
    <mergeCell ref="N79:R79"/>
    <mergeCell ref="D80:G80"/>
    <mergeCell ref="N80:R80"/>
    <mergeCell ref="G96:L96"/>
    <mergeCell ref="N96:R96"/>
    <mergeCell ref="G97:L97"/>
    <mergeCell ref="N97:R97"/>
    <mergeCell ref="G98:L98"/>
    <mergeCell ref="N98:R98"/>
    <mergeCell ref="G99:L99"/>
    <mergeCell ref="N99:R99"/>
    <mergeCell ref="G100:L100"/>
    <mergeCell ref="N100:R100"/>
    <mergeCell ref="G101:L101"/>
    <mergeCell ref="N101:R101"/>
    <mergeCell ref="G102:L102"/>
    <mergeCell ref="N102:R102"/>
    <mergeCell ref="G103:L103"/>
    <mergeCell ref="N103:R103"/>
    <mergeCell ref="G104:L104"/>
    <mergeCell ref="N104:R104"/>
    <mergeCell ref="B106:R106"/>
    <mergeCell ref="J121:N121"/>
    <mergeCell ref="P121:R121"/>
    <mergeCell ref="J122:N122"/>
    <mergeCell ref="P122:R122"/>
    <mergeCell ref="J123:N123"/>
    <mergeCell ref="P123:R123"/>
    <mergeCell ref="J124:N124"/>
    <mergeCell ref="P124:R124"/>
    <mergeCell ref="J125:N125"/>
    <mergeCell ref="P125:R125"/>
    <mergeCell ref="J126:N126"/>
    <mergeCell ref="P126:R126"/>
    <mergeCell ref="B107:R107"/>
    <mergeCell ref="J113:R113"/>
    <mergeCell ref="J114:R116"/>
    <mergeCell ref="D149:G149"/>
    <mergeCell ref="N142:P142"/>
    <mergeCell ref="E143:G143"/>
    <mergeCell ref="N143:R143"/>
    <mergeCell ref="N144:R144"/>
    <mergeCell ref="D145:G145"/>
    <mergeCell ref="N145:R145"/>
    <mergeCell ref="D146:G146"/>
    <mergeCell ref="N146:R146"/>
    <mergeCell ref="D147:G147"/>
    <mergeCell ref="N147:R147"/>
    <mergeCell ref="D148:G148"/>
    <mergeCell ref="J127:N127"/>
    <mergeCell ref="P127:R127"/>
    <mergeCell ref="J128:N128"/>
    <mergeCell ref="P128:R128"/>
    <mergeCell ref="J180:R182"/>
    <mergeCell ref="G163:L163"/>
    <mergeCell ref="N163:R163"/>
    <mergeCell ref="G164:L164"/>
    <mergeCell ref="N164:R164"/>
    <mergeCell ref="G165:L165"/>
    <mergeCell ref="N165:R165"/>
    <mergeCell ref="G166:L166"/>
    <mergeCell ref="N166:R166"/>
    <mergeCell ref="G167:L167"/>
    <mergeCell ref="N167:R167"/>
    <mergeCell ref="G168:L168"/>
    <mergeCell ref="D210:G210"/>
    <mergeCell ref="D213:G213"/>
    <mergeCell ref="D214:G214"/>
    <mergeCell ref="D215:G215"/>
    <mergeCell ref="L218:P218"/>
    <mergeCell ref="N211:R211"/>
    <mergeCell ref="N212:R212"/>
    <mergeCell ref="J190:N190"/>
    <mergeCell ref="P190:R190"/>
    <mergeCell ref="J191:N191"/>
    <mergeCell ref="P191:R191"/>
    <mergeCell ref="N209:R209"/>
    <mergeCell ref="N210:R210"/>
    <mergeCell ref="B202:R202"/>
    <mergeCell ref="B203:R203"/>
    <mergeCell ref="J192:N192"/>
    <mergeCell ref="P192:R192"/>
    <mergeCell ref="J193:N193"/>
    <mergeCell ref="P193:R193"/>
    <mergeCell ref="J194:N194"/>
    <mergeCell ref="N295:R295"/>
    <mergeCell ref="G296:L296"/>
    <mergeCell ref="N296:R296"/>
    <mergeCell ref="G297:L297"/>
    <mergeCell ref="P194:R194"/>
    <mergeCell ref="G232:L232"/>
    <mergeCell ref="N232:R232"/>
    <mergeCell ref="G233:L233"/>
    <mergeCell ref="N233:R233"/>
    <mergeCell ref="B197:R197"/>
    <mergeCell ref="B198:R198"/>
    <mergeCell ref="N208:P208"/>
    <mergeCell ref="E209:G209"/>
    <mergeCell ref="G225:L225"/>
    <mergeCell ref="N225:R225"/>
    <mergeCell ref="G226:L226"/>
    <mergeCell ref="N226:R226"/>
    <mergeCell ref="G227:L227"/>
    <mergeCell ref="N227:R227"/>
    <mergeCell ref="G223:L223"/>
    <mergeCell ref="N223:R223"/>
    <mergeCell ref="G224:L224"/>
    <mergeCell ref="N224:R224"/>
    <mergeCell ref="G228:L228"/>
    <mergeCell ref="N228:R228"/>
    <mergeCell ref="G229:L229"/>
    <mergeCell ref="N229:R229"/>
    <mergeCell ref="G230:L230"/>
    <mergeCell ref="N230:R230"/>
    <mergeCell ref="G231:L231"/>
    <mergeCell ref="N231:R231"/>
    <mergeCell ref="N275:R275"/>
    <mergeCell ref="N276:R276"/>
    <mergeCell ref="N277:R277"/>
    <mergeCell ref="N274:P274"/>
    <mergeCell ref="E275:G275"/>
    <mergeCell ref="D276:G276"/>
    <mergeCell ref="D277:G277"/>
    <mergeCell ref="D278:G278"/>
    <mergeCell ref="N278:R278"/>
    <mergeCell ref="D279:G279"/>
    <mergeCell ref="N279:R279"/>
    <mergeCell ref="D280:G280"/>
    <mergeCell ref="D281:G281"/>
    <mergeCell ref="L284:P284"/>
    <mergeCell ref="G289:L289"/>
    <mergeCell ref="N289:R289"/>
    <mergeCell ref="G290:L290"/>
    <mergeCell ref="G366:L366"/>
    <mergeCell ref="N366:R366"/>
    <mergeCell ref="N297:R297"/>
    <mergeCell ref="G298:L298"/>
    <mergeCell ref="N298:R298"/>
    <mergeCell ref="P319:R319"/>
    <mergeCell ref="J320:N320"/>
    <mergeCell ref="P320:R320"/>
    <mergeCell ref="J321:N321"/>
    <mergeCell ref="P321:R321"/>
    <mergeCell ref="J322:N322"/>
    <mergeCell ref="P322:R322"/>
    <mergeCell ref="J323:N323"/>
    <mergeCell ref="P323:R323"/>
    <mergeCell ref="J324:N324"/>
    <mergeCell ref="P324:R324"/>
    <mergeCell ref="G367:L367"/>
    <mergeCell ref="N367:R367"/>
    <mergeCell ref="G365:L365"/>
    <mergeCell ref="N365:R365"/>
    <mergeCell ref="G299:L299"/>
    <mergeCell ref="N299:R299"/>
    <mergeCell ref="G300:L300"/>
    <mergeCell ref="N300:R300"/>
    <mergeCell ref="G301:L301"/>
    <mergeCell ref="N301:R301"/>
    <mergeCell ref="G302:L302"/>
    <mergeCell ref="N302:R302"/>
    <mergeCell ref="B304:R304"/>
    <mergeCell ref="B305:R305"/>
    <mergeCell ref="J311:R311"/>
    <mergeCell ref="N425:R425"/>
    <mergeCell ref="N426:R426"/>
    <mergeCell ref="J326:N326"/>
    <mergeCell ref="P326:R326"/>
    <mergeCell ref="B329:R329"/>
    <mergeCell ref="B330:R330"/>
    <mergeCell ref="B334:R334"/>
    <mergeCell ref="B335:R335"/>
    <mergeCell ref="N340:P340"/>
    <mergeCell ref="E341:G341"/>
    <mergeCell ref="N341:R341"/>
    <mergeCell ref="D342:G342"/>
    <mergeCell ref="N342:R342"/>
    <mergeCell ref="D343:G343"/>
    <mergeCell ref="N343:R343"/>
    <mergeCell ref="J312:R314"/>
    <mergeCell ref="J319:N319"/>
    <mergeCell ref="N427:R427"/>
    <mergeCell ref="G425:L425"/>
    <mergeCell ref="G426:L426"/>
    <mergeCell ref="G427:L427"/>
    <mergeCell ref="B396:R396"/>
    <mergeCell ref="J390:N390"/>
    <mergeCell ref="P390:R390"/>
    <mergeCell ref="J391:N391"/>
    <mergeCell ref="P391:R391"/>
    <mergeCell ref="J392:N392"/>
    <mergeCell ref="P392:R392"/>
    <mergeCell ref="B395:R395"/>
    <mergeCell ref="B400:R400"/>
    <mergeCell ref="B401:R401"/>
    <mergeCell ref="N406:P406"/>
    <mergeCell ref="E407:G407"/>
    <mergeCell ref="N407:R407"/>
    <mergeCell ref="D408:G408"/>
    <mergeCell ref="N408:R408"/>
    <mergeCell ref="D409:G409"/>
    <mergeCell ref="N409:R409"/>
    <mergeCell ref="D410:G410"/>
    <mergeCell ref="N410:R410"/>
    <mergeCell ref="D411:G411"/>
    <mergeCell ref="N411:R411"/>
    <mergeCell ref="D412:G412"/>
    <mergeCell ref="D413:G413"/>
    <mergeCell ref="L416:P416"/>
    <mergeCell ref="G421:L421"/>
    <mergeCell ref="N421:R421"/>
    <mergeCell ref="G422:L422"/>
    <mergeCell ref="N422:R422"/>
    <mergeCell ref="D475:G475"/>
    <mergeCell ref="N475:R475"/>
    <mergeCell ref="D476:G476"/>
    <mergeCell ref="N428:R428"/>
    <mergeCell ref="N429:R429"/>
    <mergeCell ref="G428:L428"/>
    <mergeCell ref="G429:L429"/>
    <mergeCell ref="G430:L430"/>
    <mergeCell ref="N430:R430"/>
    <mergeCell ref="G431:L431"/>
    <mergeCell ref="N431:R431"/>
    <mergeCell ref="G432:L432"/>
    <mergeCell ref="N432:R432"/>
    <mergeCell ref="G433:L433"/>
    <mergeCell ref="N433:R433"/>
    <mergeCell ref="G434:L434"/>
    <mergeCell ref="N434:R434"/>
    <mergeCell ref="B436:R436"/>
    <mergeCell ref="B437:R437"/>
    <mergeCell ref="B467:R467"/>
    <mergeCell ref="N472:P472"/>
    <mergeCell ref="E473:G473"/>
    <mergeCell ref="N473:R473"/>
    <mergeCell ref="D474:G474"/>
    <mergeCell ref="N474:R474"/>
    <mergeCell ref="J443:R443"/>
    <mergeCell ref="J444:R446"/>
    <mergeCell ref="J451:N451"/>
    <mergeCell ref="P451:R451"/>
    <mergeCell ref="J452:N452"/>
    <mergeCell ref="P452:R452"/>
    <mergeCell ref="J453:N453"/>
    <mergeCell ref="P453:R453"/>
    <mergeCell ref="J454:N454"/>
    <mergeCell ref="P454:R454"/>
    <mergeCell ref="J455:N455"/>
    <mergeCell ref="P455:R455"/>
    <mergeCell ref="J456:N456"/>
    <mergeCell ref="P456:R456"/>
    <mergeCell ref="J457:N457"/>
    <mergeCell ref="P457:R457"/>
    <mergeCell ref="J458:N458"/>
    <mergeCell ref="P458:R458"/>
    <mergeCell ref="B461:R461"/>
    <mergeCell ref="B462:R462"/>
    <mergeCell ref="B466:R466"/>
    <mergeCell ref="G555:L555"/>
    <mergeCell ref="N555:R555"/>
    <mergeCell ref="G556:L556"/>
    <mergeCell ref="N556:R556"/>
    <mergeCell ref="N476:R476"/>
    <mergeCell ref="D477:G477"/>
    <mergeCell ref="N477:R477"/>
    <mergeCell ref="D478:G478"/>
    <mergeCell ref="D479:G479"/>
    <mergeCell ref="L482:P482"/>
    <mergeCell ref="G487:L487"/>
    <mergeCell ref="G488:L488"/>
    <mergeCell ref="N488:R488"/>
    <mergeCell ref="G489:L489"/>
    <mergeCell ref="N489:R489"/>
    <mergeCell ref="G490:L490"/>
    <mergeCell ref="N490:R490"/>
    <mergeCell ref="G491:L491"/>
    <mergeCell ref="P517:R517"/>
    <mergeCell ref="J518:N518"/>
    <mergeCell ref="P518:R518"/>
    <mergeCell ref="J519:N519"/>
    <mergeCell ref="P519:R519"/>
    <mergeCell ref="J520:N520"/>
    <mergeCell ref="P520:R520"/>
    <mergeCell ref="J521:N521"/>
    <mergeCell ref="P521:R521"/>
    <mergeCell ref="J522:N522"/>
    <mergeCell ref="P522:R522"/>
    <mergeCell ref="D540:G540"/>
    <mergeCell ref="N540:R540"/>
    <mergeCell ref="D541:G541"/>
    <mergeCell ref="L548:P548"/>
    <mergeCell ref="G553:L553"/>
    <mergeCell ref="N553:R553"/>
    <mergeCell ref="J524:N524"/>
    <mergeCell ref="P524:R524"/>
    <mergeCell ref="B527:R527"/>
    <mergeCell ref="B528:R528"/>
    <mergeCell ref="N541:R541"/>
    <mergeCell ref="D542:G542"/>
    <mergeCell ref="N542:R542"/>
    <mergeCell ref="D543:G543"/>
    <mergeCell ref="N543:R543"/>
    <mergeCell ref="B599:R599"/>
    <mergeCell ref="N604:P604"/>
    <mergeCell ref="E605:G605"/>
    <mergeCell ref="N605:R605"/>
    <mergeCell ref="D606:G606"/>
    <mergeCell ref="N606:R606"/>
    <mergeCell ref="G559:L559"/>
    <mergeCell ref="N559:R559"/>
    <mergeCell ref="G560:L560"/>
    <mergeCell ref="N560:R560"/>
    <mergeCell ref="G561:L561"/>
    <mergeCell ref="N561:R561"/>
    <mergeCell ref="G562:L562"/>
    <mergeCell ref="N562:R562"/>
    <mergeCell ref="G563:L563"/>
    <mergeCell ref="N563:R563"/>
    <mergeCell ref="G564:L564"/>
    <mergeCell ref="N564:R564"/>
    <mergeCell ref="G565:L565"/>
    <mergeCell ref="N565:R565"/>
    <mergeCell ref="G566:L566"/>
    <mergeCell ref="N566:R566"/>
    <mergeCell ref="B568:R568"/>
    <mergeCell ref="B569:R569"/>
    <mergeCell ref="J575:R575"/>
    <mergeCell ref="J576:R578"/>
    <mergeCell ref="B594:R594"/>
    <mergeCell ref="B598:R598"/>
    <mergeCell ref="B593:R593"/>
    <mergeCell ref="J583:N583"/>
    <mergeCell ref="P583:R583"/>
    <mergeCell ref="J584:N584"/>
    <mergeCell ref="J656:N656"/>
    <mergeCell ref="P656:R656"/>
    <mergeCell ref="B659:R659"/>
    <mergeCell ref="G622:L622"/>
    <mergeCell ref="N622:R622"/>
    <mergeCell ref="G623:L623"/>
    <mergeCell ref="N623:R623"/>
    <mergeCell ref="G624:L624"/>
    <mergeCell ref="N624:R624"/>
    <mergeCell ref="G625:L625"/>
    <mergeCell ref="N625:R625"/>
    <mergeCell ref="G626:L626"/>
    <mergeCell ref="N626:R626"/>
    <mergeCell ref="G627:L627"/>
    <mergeCell ref="N627:R627"/>
    <mergeCell ref="G628:L628"/>
    <mergeCell ref="N628:R628"/>
    <mergeCell ref="G629:L629"/>
    <mergeCell ref="N629:R629"/>
    <mergeCell ref="G630:L630"/>
    <mergeCell ref="N630:R630"/>
    <mergeCell ref="G631:L631"/>
    <mergeCell ref="N631:R631"/>
    <mergeCell ref="G632:L632"/>
    <mergeCell ref="N632:R632"/>
    <mergeCell ref="J653:N653"/>
    <mergeCell ref="P653:R653"/>
    <mergeCell ref="J654:N654"/>
    <mergeCell ref="P654:R654"/>
    <mergeCell ref="J655:N655"/>
    <mergeCell ref="P655:R655"/>
    <mergeCell ref="N675:R675"/>
    <mergeCell ref="D675:G675"/>
    <mergeCell ref="D676:G676"/>
    <mergeCell ref="D677:G677"/>
    <mergeCell ref="L680:P680"/>
    <mergeCell ref="N671:R671"/>
    <mergeCell ref="N672:R672"/>
    <mergeCell ref="N673:R673"/>
    <mergeCell ref="N674:R674"/>
    <mergeCell ref="B660:R660"/>
    <mergeCell ref="B664:R664"/>
    <mergeCell ref="B665:R665"/>
    <mergeCell ref="N670:P670"/>
    <mergeCell ref="E671:G671"/>
    <mergeCell ref="D672:G672"/>
    <mergeCell ref="D673:G673"/>
    <mergeCell ref="D674:G674"/>
    <mergeCell ref="N764:R764"/>
    <mergeCell ref="G685:L685"/>
    <mergeCell ref="N685:R685"/>
    <mergeCell ref="G686:L686"/>
    <mergeCell ref="N686:R686"/>
    <mergeCell ref="G687:L687"/>
    <mergeCell ref="N687:R687"/>
    <mergeCell ref="G688:L688"/>
    <mergeCell ref="N688:R688"/>
    <mergeCell ref="G689:L689"/>
    <mergeCell ref="N689:R689"/>
    <mergeCell ref="G690:L690"/>
    <mergeCell ref="N690:R690"/>
    <mergeCell ref="G691:L691"/>
    <mergeCell ref="N691:R691"/>
    <mergeCell ref="G692:L692"/>
    <mergeCell ref="N692:R692"/>
    <mergeCell ref="G693:L693"/>
    <mergeCell ref="N693:R693"/>
    <mergeCell ref="G694:L694"/>
    <mergeCell ref="N694:R694"/>
    <mergeCell ref="G695:L695"/>
    <mergeCell ref="N695:R695"/>
    <mergeCell ref="G696:L696"/>
    <mergeCell ref="N696:R696"/>
    <mergeCell ref="G697:L697"/>
    <mergeCell ref="N697:R697"/>
    <mergeCell ref="G698:L698"/>
    <mergeCell ref="N698:R698"/>
    <mergeCell ref="B700:R700"/>
    <mergeCell ref="B701:R701"/>
    <mergeCell ref="J707:R707"/>
    <mergeCell ref="G824:L824"/>
    <mergeCell ref="N824:R824"/>
    <mergeCell ref="G825:L825"/>
    <mergeCell ref="B766:R766"/>
    <mergeCell ref="B767:R767"/>
    <mergeCell ref="N738:R738"/>
    <mergeCell ref="N739:R739"/>
    <mergeCell ref="N740:R740"/>
    <mergeCell ref="N741:R741"/>
    <mergeCell ref="G752:L752"/>
    <mergeCell ref="N752:R752"/>
    <mergeCell ref="G753:L753"/>
    <mergeCell ref="N753:R753"/>
    <mergeCell ref="G754:L754"/>
    <mergeCell ref="N754:R754"/>
    <mergeCell ref="G755:L755"/>
    <mergeCell ref="N755:R755"/>
    <mergeCell ref="G756:L756"/>
    <mergeCell ref="N756:R756"/>
    <mergeCell ref="G757:L757"/>
    <mergeCell ref="N757:R757"/>
    <mergeCell ref="G758:L758"/>
    <mergeCell ref="N758:R758"/>
    <mergeCell ref="G760:L760"/>
    <mergeCell ref="N760:R760"/>
    <mergeCell ref="G761:L761"/>
    <mergeCell ref="N761:R761"/>
    <mergeCell ref="G762:L762"/>
    <mergeCell ref="N762:R762"/>
    <mergeCell ref="G763:L763"/>
    <mergeCell ref="N763:R763"/>
    <mergeCell ref="G764:L764"/>
    <mergeCell ref="N806:R806"/>
    <mergeCell ref="D807:G807"/>
    <mergeCell ref="N807:R807"/>
    <mergeCell ref="D808:G808"/>
    <mergeCell ref="D809:G809"/>
    <mergeCell ref="L812:P812"/>
    <mergeCell ref="G818:L818"/>
    <mergeCell ref="N818:R818"/>
    <mergeCell ref="G819:L819"/>
    <mergeCell ref="N819:R819"/>
    <mergeCell ref="G820:L820"/>
    <mergeCell ref="N820:R820"/>
    <mergeCell ref="G821:L821"/>
    <mergeCell ref="N821:R821"/>
    <mergeCell ref="G822:L822"/>
    <mergeCell ref="N822:R822"/>
    <mergeCell ref="G823:L823"/>
    <mergeCell ref="N823:R823"/>
    <mergeCell ref="D873:G873"/>
    <mergeCell ref="N873:R873"/>
    <mergeCell ref="D874:G874"/>
    <mergeCell ref="D875:G875"/>
    <mergeCell ref="L878:P878"/>
    <mergeCell ref="G883:L883"/>
    <mergeCell ref="N883:R883"/>
    <mergeCell ref="G884:L884"/>
    <mergeCell ref="N884:R884"/>
    <mergeCell ref="G885:L885"/>
    <mergeCell ref="N885:R885"/>
    <mergeCell ref="G886:L886"/>
    <mergeCell ref="J847:N847"/>
    <mergeCell ref="P847:R847"/>
    <mergeCell ref="J848:N848"/>
    <mergeCell ref="P848:R848"/>
    <mergeCell ref="J849:N849"/>
    <mergeCell ref="P849:R849"/>
    <mergeCell ref="J850:N850"/>
    <mergeCell ref="P850:R850"/>
    <mergeCell ref="J851:N851"/>
    <mergeCell ref="P851:R851"/>
    <mergeCell ref="J852:N852"/>
    <mergeCell ref="P852:R852"/>
    <mergeCell ref="J853:N853"/>
    <mergeCell ref="P853:R853"/>
    <mergeCell ref="N886:R886"/>
    <mergeCell ref="D936:G936"/>
    <mergeCell ref="N936:R936"/>
    <mergeCell ref="D937:G937"/>
    <mergeCell ref="N937:R937"/>
    <mergeCell ref="D938:G938"/>
    <mergeCell ref="N938:R938"/>
    <mergeCell ref="J906:R908"/>
    <mergeCell ref="J913:N913"/>
    <mergeCell ref="P913:R913"/>
    <mergeCell ref="J914:N914"/>
    <mergeCell ref="P914:R914"/>
    <mergeCell ref="J915:N915"/>
    <mergeCell ref="P915:R915"/>
    <mergeCell ref="N892:R892"/>
    <mergeCell ref="N893:R893"/>
    <mergeCell ref="G892:L892"/>
    <mergeCell ref="G893:L893"/>
    <mergeCell ref="G894:L894"/>
    <mergeCell ref="N894:R894"/>
    <mergeCell ref="G895:L895"/>
    <mergeCell ref="N895:R895"/>
    <mergeCell ref="G896:L896"/>
    <mergeCell ref="N896:R896"/>
    <mergeCell ref="B898:R898"/>
    <mergeCell ref="B899:R899"/>
    <mergeCell ref="J905:R905"/>
    <mergeCell ref="B928:R928"/>
    <mergeCell ref="B929:R929"/>
    <mergeCell ref="N934:P934"/>
    <mergeCell ref="E935:G935"/>
    <mergeCell ref="N935:R935"/>
    <mergeCell ref="B990:R990"/>
    <mergeCell ref="B994:R994"/>
    <mergeCell ref="B995:R995"/>
    <mergeCell ref="N1000:P1000"/>
    <mergeCell ref="E1001:G1001"/>
    <mergeCell ref="N1001:R1001"/>
    <mergeCell ref="D1002:G1002"/>
    <mergeCell ref="N1002:R1002"/>
    <mergeCell ref="D1003:G1003"/>
    <mergeCell ref="G961:L961"/>
    <mergeCell ref="N961:R961"/>
    <mergeCell ref="G962:L962"/>
    <mergeCell ref="N962:R962"/>
    <mergeCell ref="B964:R964"/>
    <mergeCell ref="B965:R965"/>
    <mergeCell ref="N949:R949"/>
    <mergeCell ref="N950:R950"/>
    <mergeCell ref="N951:R951"/>
    <mergeCell ref="G960:L960"/>
    <mergeCell ref="N960:R960"/>
    <mergeCell ref="G957:L957"/>
    <mergeCell ref="N957:R957"/>
    <mergeCell ref="G958:L958"/>
    <mergeCell ref="N958:R958"/>
    <mergeCell ref="G959:L959"/>
    <mergeCell ref="N959:R959"/>
    <mergeCell ref="N1003:R1003"/>
    <mergeCell ref="G1022:L1022"/>
    <mergeCell ref="N1022:R1022"/>
    <mergeCell ref="L1010:P1010"/>
    <mergeCell ref="G1015:L1015"/>
    <mergeCell ref="N1015:R1015"/>
    <mergeCell ref="G1016:L1016"/>
    <mergeCell ref="N1016:R1016"/>
    <mergeCell ref="G1017:L1017"/>
    <mergeCell ref="N1017:R1017"/>
    <mergeCell ref="N1005:R1005"/>
    <mergeCell ref="D1006:G1006"/>
    <mergeCell ref="D1007:G1007"/>
    <mergeCell ref="D1005:G1005"/>
    <mergeCell ref="J971:R971"/>
    <mergeCell ref="J972:R974"/>
    <mergeCell ref="J979:N979"/>
    <mergeCell ref="P979:R979"/>
    <mergeCell ref="J980:N980"/>
    <mergeCell ref="P980:R980"/>
    <mergeCell ref="J981:N981"/>
    <mergeCell ref="P981:R981"/>
    <mergeCell ref="J982:N982"/>
    <mergeCell ref="P982:R982"/>
    <mergeCell ref="J983:N983"/>
    <mergeCell ref="P983:R983"/>
    <mergeCell ref="J984:N984"/>
    <mergeCell ref="P984:R984"/>
    <mergeCell ref="J985:N985"/>
    <mergeCell ref="P985:R985"/>
    <mergeCell ref="J986:N986"/>
    <mergeCell ref="P986:R986"/>
    <mergeCell ref="B989:R989"/>
    <mergeCell ref="B1096:R1096"/>
    <mergeCell ref="B1097:R1097"/>
    <mergeCell ref="J1103:R1103"/>
    <mergeCell ref="J1104:R1106"/>
    <mergeCell ref="J1111:N1111"/>
    <mergeCell ref="P1111:R1111"/>
    <mergeCell ref="J1112:N1112"/>
    <mergeCell ref="P1112:R1112"/>
    <mergeCell ref="J1113:N1113"/>
    <mergeCell ref="N1025:R1025"/>
    <mergeCell ref="G1026:L1026"/>
    <mergeCell ref="N1026:R1026"/>
    <mergeCell ref="G1027:L1027"/>
    <mergeCell ref="N1027:R1027"/>
    <mergeCell ref="G1028:L1028"/>
    <mergeCell ref="N1028:R1028"/>
    <mergeCell ref="B1030:R1030"/>
    <mergeCell ref="B1031:R1031"/>
    <mergeCell ref="J1047:N1047"/>
    <mergeCell ref="P1047:R1047"/>
    <mergeCell ref="J1048:N1048"/>
    <mergeCell ref="P1048:R1048"/>
    <mergeCell ref="J1049:N1049"/>
    <mergeCell ref="P1049:R1049"/>
    <mergeCell ref="J1050:N1050"/>
    <mergeCell ref="P1050:R1050"/>
    <mergeCell ref="J1051:N1051"/>
    <mergeCell ref="P1051:R1051"/>
    <mergeCell ref="J1052:N1052"/>
    <mergeCell ref="P1052:R1052"/>
    <mergeCell ref="G1092:L1092"/>
    <mergeCell ref="N1092:R1092"/>
    <mergeCell ref="G1093:L1093"/>
    <mergeCell ref="N1093:R1093"/>
    <mergeCell ref="G1094:L1094"/>
    <mergeCell ref="N1094:R1094"/>
    <mergeCell ref="P1113:R1113"/>
    <mergeCell ref="J1114:N1114"/>
    <mergeCell ref="P1114:R1114"/>
    <mergeCell ref="P1117:R1117"/>
    <mergeCell ref="J1118:N1118"/>
    <mergeCell ref="P1118:R1118"/>
    <mergeCell ref="B1121:R1121"/>
    <mergeCell ref="G1147:L1147"/>
    <mergeCell ref="N1147:R1147"/>
    <mergeCell ref="D1139:G1139"/>
    <mergeCell ref="L1142:P1142"/>
    <mergeCell ref="N1134:R1134"/>
    <mergeCell ref="N1135:R1135"/>
    <mergeCell ref="N1136:R1136"/>
    <mergeCell ref="N1137:R1137"/>
    <mergeCell ref="B1126:R1126"/>
    <mergeCell ref="B1127:R1127"/>
    <mergeCell ref="N1132:P1132"/>
    <mergeCell ref="E1133:G1133"/>
    <mergeCell ref="N1133:R1133"/>
    <mergeCell ref="D1134:G1134"/>
    <mergeCell ref="D1135:G1135"/>
    <mergeCell ref="D1136:G1136"/>
    <mergeCell ref="D1137:G1137"/>
    <mergeCell ref="D1138:G1138"/>
    <mergeCell ref="B1122:R1122"/>
    <mergeCell ref="J1115:N1115"/>
    <mergeCell ref="P1115:R1115"/>
    <mergeCell ref="J1116:N1116"/>
    <mergeCell ref="P1116:R1116"/>
    <mergeCell ref="J1117:N1117"/>
    <mergeCell ref="J1170:R1172"/>
    <mergeCell ref="J1177:N1177"/>
    <mergeCell ref="P1177:R1177"/>
    <mergeCell ref="J1178:N1178"/>
    <mergeCell ref="P1178:R1178"/>
    <mergeCell ref="J1179:N1179"/>
    <mergeCell ref="P1179:R1179"/>
    <mergeCell ref="J1180:N1180"/>
    <mergeCell ref="P1180:R1180"/>
    <mergeCell ref="J1181:N1181"/>
    <mergeCell ref="P1181:R1181"/>
    <mergeCell ref="J1182:N1182"/>
    <mergeCell ref="P1182:R1182"/>
    <mergeCell ref="J1183:N1183"/>
    <mergeCell ref="G1157:L1157"/>
    <mergeCell ref="N1157:R1157"/>
    <mergeCell ref="G1158:L1158"/>
    <mergeCell ref="N1158:R1158"/>
    <mergeCell ref="G1159:L1159"/>
    <mergeCell ref="N1159:R1159"/>
    <mergeCell ref="G1160:L1160"/>
    <mergeCell ref="N1160:R1160"/>
    <mergeCell ref="B1162:R1162"/>
    <mergeCell ref="B1163:R1163"/>
    <mergeCell ref="J1169:R1169"/>
    <mergeCell ref="P1183:R1183"/>
    <mergeCell ref="G1148:L1148"/>
    <mergeCell ref="N1148:R1148"/>
    <mergeCell ref="G1149:L1149"/>
    <mergeCell ref="J1244:N1244"/>
    <mergeCell ref="P1244:R1244"/>
    <mergeCell ref="J1245:N1245"/>
    <mergeCell ref="P1245:R1245"/>
    <mergeCell ref="J1246:N1246"/>
    <mergeCell ref="P1246:R1246"/>
    <mergeCell ref="J1247:N1247"/>
    <mergeCell ref="P1247:R1247"/>
    <mergeCell ref="J1248:N1248"/>
    <mergeCell ref="P1248:R1248"/>
    <mergeCell ref="J1249:N1249"/>
    <mergeCell ref="P1249:R1249"/>
    <mergeCell ref="J1250:N1250"/>
    <mergeCell ref="P1250:R1250"/>
    <mergeCell ref="B1253:R1253"/>
    <mergeCell ref="N1202:R1202"/>
    <mergeCell ref="N1203:R1203"/>
    <mergeCell ref="G1214:L1214"/>
    <mergeCell ref="N1214:R1214"/>
    <mergeCell ref="G1215:L1215"/>
    <mergeCell ref="N1215:R1215"/>
    <mergeCell ref="G1216:L1216"/>
    <mergeCell ref="N1216:R1216"/>
    <mergeCell ref="G1217:L1217"/>
    <mergeCell ref="N1217:R1217"/>
    <mergeCell ref="G1218:L1218"/>
    <mergeCell ref="N1218:R1218"/>
    <mergeCell ref="G1219:L1219"/>
    <mergeCell ref="N1219:R1219"/>
    <mergeCell ref="G1220:L1220"/>
    <mergeCell ref="N1220:R1220"/>
    <mergeCell ref="G1221:L1221"/>
    <mergeCell ref="G1279:L1279"/>
    <mergeCell ref="N1279:R1279"/>
    <mergeCell ref="G1280:L1280"/>
    <mergeCell ref="N1280:R1280"/>
    <mergeCell ref="G1281:L1281"/>
    <mergeCell ref="N1281:R1281"/>
    <mergeCell ref="G1282:L1282"/>
    <mergeCell ref="N1282:R1282"/>
    <mergeCell ref="G1283:L1283"/>
    <mergeCell ref="N1283:R1283"/>
    <mergeCell ref="G1284:L1284"/>
    <mergeCell ref="N1284:R1284"/>
    <mergeCell ref="G1285:L1285"/>
    <mergeCell ref="N1285:R1285"/>
    <mergeCell ref="G1286:L1286"/>
    <mergeCell ref="N1286:R1286"/>
    <mergeCell ref="G1287:L1287"/>
    <mergeCell ref="N1287:R1287"/>
    <mergeCell ref="D1403:G1403"/>
    <mergeCell ref="D1398:G1398"/>
    <mergeCell ref="N1398:R1398"/>
    <mergeCell ref="G1345:L1345"/>
    <mergeCell ref="N1345:R1345"/>
    <mergeCell ref="G1346:L1346"/>
    <mergeCell ref="N1346:R1346"/>
    <mergeCell ref="G1347:L1347"/>
    <mergeCell ref="N1347:R1347"/>
    <mergeCell ref="G1348:L1348"/>
    <mergeCell ref="N1348:R1348"/>
    <mergeCell ref="G1349:L1349"/>
    <mergeCell ref="N1349:R1349"/>
    <mergeCell ref="G1350:L1350"/>
    <mergeCell ref="N1350:R1350"/>
    <mergeCell ref="G1351:L1351"/>
    <mergeCell ref="N1351:R1351"/>
    <mergeCell ref="G1352:L1352"/>
    <mergeCell ref="J1378:N1378"/>
    <mergeCell ref="P1378:R1378"/>
    <mergeCell ref="J1379:N1379"/>
    <mergeCell ref="P1379:R1379"/>
    <mergeCell ref="J1380:N1380"/>
    <mergeCell ref="P1380:R1380"/>
    <mergeCell ref="J1381:N1381"/>
    <mergeCell ref="P1381:R1381"/>
    <mergeCell ref="J1382:N1382"/>
    <mergeCell ref="P1382:R1382"/>
    <mergeCell ref="B1385:R1385"/>
    <mergeCell ref="B1386:R1386"/>
    <mergeCell ref="B1390:R1390"/>
    <mergeCell ref="B1391:R1391"/>
    <mergeCell ref="D1468:G1468"/>
    <mergeCell ref="D1469:G1469"/>
    <mergeCell ref="J1434:R1436"/>
    <mergeCell ref="J1441:N1441"/>
    <mergeCell ref="P1441:R1441"/>
    <mergeCell ref="J1442:N1442"/>
    <mergeCell ref="P1442:R1442"/>
    <mergeCell ref="J1443:N1443"/>
    <mergeCell ref="P1443:R1443"/>
    <mergeCell ref="J1444:N1444"/>
    <mergeCell ref="P1444:R1444"/>
    <mergeCell ref="J1445:N1445"/>
    <mergeCell ref="P1445:R1445"/>
    <mergeCell ref="J1446:N1446"/>
    <mergeCell ref="P1446:R1446"/>
    <mergeCell ref="J1447:N1447"/>
    <mergeCell ref="B1426:R1426"/>
    <mergeCell ref="B1427:R1427"/>
    <mergeCell ref="J1433:R1433"/>
    <mergeCell ref="D1464:G1464"/>
    <mergeCell ref="N1464:R1464"/>
    <mergeCell ref="D1465:G1465"/>
    <mergeCell ref="N1465:R1465"/>
    <mergeCell ref="D1466:G1466"/>
    <mergeCell ref="N1466:R1466"/>
    <mergeCell ref="D1467:G1467"/>
    <mergeCell ref="N1467:R1467"/>
    <mergeCell ref="E1463:G1463"/>
    <mergeCell ref="N1463:R1463"/>
    <mergeCell ref="G1482:L1482"/>
    <mergeCell ref="N1482:R1482"/>
    <mergeCell ref="G1483:L1483"/>
    <mergeCell ref="N1483:R1483"/>
    <mergeCell ref="G1484:L1484"/>
    <mergeCell ref="N1484:R1484"/>
    <mergeCell ref="G1485:L1485"/>
    <mergeCell ref="N1485:R1485"/>
    <mergeCell ref="G1486:L1486"/>
    <mergeCell ref="N1486:R1486"/>
    <mergeCell ref="L1472:P1472"/>
    <mergeCell ref="G1477:L1477"/>
    <mergeCell ref="N1477:R1477"/>
    <mergeCell ref="G1478:L1478"/>
    <mergeCell ref="N1478:R1478"/>
    <mergeCell ref="G1479:L1479"/>
    <mergeCell ref="N1479:R1479"/>
    <mergeCell ref="G1480:L1480"/>
    <mergeCell ref="N1480:R1480"/>
    <mergeCell ref="G1481:L1481"/>
    <mergeCell ref="N1481:R1481"/>
    <mergeCell ref="J1499:R1499"/>
    <mergeCell ref="J1500:R1502"/>
    <mergeCell ref="J1507:N1507"/>
    <mergeCell ref="P1507:R1507"/>
    <mergeCell ref="J1508:N1508"/>
    <mergeCell ref="P1508:R1508"/>
    <mergeCell ref="J1509:N1509"/>
    <mergeCell ref="P1509:R1509"/>
    <mergeCell ref="J1510:N1510"/>
    <mergeCell ref="P1510:R1510"/>
    <mergeCell ref="B1517:R1517"/>
    <mergeCell ref="B1518:R1518"/>
    <mergeCell ref="G1487:L1487"/>
    <mergeCell ref="N1487:R1487"/>
    <mergeCell ref="G1488:L1488"/>
    <mergeCell ref="N1488:R1488"/>
    <mergeCell ref="G1489:L1489"/>
    <mergeCell ref="N1489:R1489"/>
    <mergeCell ref="G1490:L1490"/>
    <mergeCell ref="N1490:R1490"/>
    <mergeCell ref="B1492:R1492"/>
    <mergeCell ref="B1493:R1493"/>
    <mergeCell ref="N1529:R1529"/>
    <mergeCell ref="D1530:G1530"/>
    <mergeCell ref="N1530:R1530"/>
    <mergeCell ref="D1531:G1531"/>
    <mergeCell ref="N1531:R1531"/>
    <mergeCell ref="D1532:G1532"/>
    <mergeCell ref="D1533:G1533"/>
    <mergeCell ref="B1522:R1522"/>
    <mergeCell ref="B1523:R1523"/>
    <mergeCell ref="N1528:P1528"/>
    <mergeCell ref="E1529:G1529"/>
    <mergeCell ref="N1532:R1532"/>
    <mergeCell ref="N1533:R1533"/>
    <mergeCell ref="D1534:G1534"/>
    <mergeCell ref="D1535:G1535"/>
    <mergeCell ref="L1538:P1538"/>
    <mergeCell ref="J1511:N1511"/>
    <mergeCell ref="P1511:R1511"/>
    <mergeCell ref="J1512:N1512"/>
    <mergeCell ref="P1512:R1512"/>
    <mergeCell ref="J1513:N1513"/>
    <mergeCell ref="P1513:R1513"/>
    <mergeCell ref="J1514:N1514"/>
    <mergeCell ref="P1514:R1514"/>
    <mergeCell ref="G1612:L1612"/>
    <mergeCell ref="N1612:R1612"/>
    <mergeCell ref="G1613:L1613"/>
    <mergeCell ref="N1613:R1613"/>
    <mergeCell ref="J1580:N1580"/>
    <mergeCell ref="P1580:R1580"/>
    <mergeCell ref="B1583:R1583"/>
    <mergeCell ref="B1584:R1584"/>
    <mergeCell ref="G1550:L1550"/>
    <mergeCell ref="N1550:R1550"/>
    <mergeCell ref="G1551:L1551"/>
    <mergeCell ref="N1551:R1551"/>
    <mergeCell ref="G1552:L1552"/>
    <mergeCell ref="N1552:R1552"/>
    <mergeCell ref="G1553:L1553"/>
    <mergeCell ref="N1553:R1553"/>
    <mergeCell ref="G1554:L1554"/>
    <mergeCell ref="N1554:R1554"/>
    <mergeCell ref="G1555:L1555"/>
    <mergeCell ref="N1555:R1555"/>
    <mergeCell ref="G1556:L1556"/>
    <mergeCell ref="N1556:R1556"/>
    <mergeCell ref="B1558:R1558"/>
    <mergeCell ref="B1559:R1559"/>
    <mergeCell ref="J1565:R1565"/>
    <mergeCell ref="J1566:R1568"/>
    <mergeCell ref="G1609:L1609"/>
    <mergeCell ref="N1609:R1609"/>
    <mergeCell ref="G1610:L1610"/>
    <mergeCell ref="N1610:R1610"/>
    <mergeCell ref="G1611:L1611"/>
    <mergeCell ref="N1611:R1611"/>
    <mergeCell ref="L1604:P1604"/>
    <mergeCell ref="N1598:R1598"/>
    <mergeCell ref="N1599:R1599"/>
    <mergeCell ref="B1588:R1588"/>
    <mergeCell ref="B1589:R1589"/>
    <mergeCell ref="N1594:P1594"/>
    <mergeCell ref="E1595:G1595"/>
    <mergeCell ref="N1595:R1595"/>
    <mergeCell ref="D1596:G1596"/>
    <mergeCell ref="N1596:R1596"/>
    <mergeCell ref="D1597:G1597"/>
    <mergeCell ref="N1597:R1597"/>
    <mergeCell ref="D1598:G1598"/>
    <mergeCell ref="D1599:G1599"/>
    <mergeCell ref="D1600:G1600"/>
    <mergeCell ref="D1601:G1601"/>
    <mergeCell ref="J1573:N1573"/>
    <mergeCell ref="P1573:R1573"/>
    <mergeCell ref="J1574:N1574"/>
    <mergeCell ref="P1574:R1574"/>
    <mergeCell ref="J1575:N1575"/>
    <mergeCell ref="P1575:R1575"/>
    <mergeCell ref="J1576:N1576"/>
    <mergeCell ref="P1576:R1576"/>
    <mergeCell ref="J1577:N1577"/>
    <mergeCell ref="P1577:R1577"/>
    <mergeCell ref="J1578:N1578"/>
    <mergeCell ref="P1578:R1578"/>
    <mergeCell ref="J1579:N1579"/>
    <mergeCell ref="P1579:R1579"/>
    <mergeCell ref="G1543:L1543"/>
    <mergeCell ref="N1543:R1543"/>
    <mergeCell ref="G1544:L1544"/>
    <mergeCell ref="N1544:R1544"/>
    <mergeCell ref="G1545:L1545"/>
    <mergeCell ref="N1545:R1545"/>
    <mergeCell ref="G1546:L1546"/>
    <mergeCell ref="N1546:R1546"/>
    <mergeCell ref="G1547:L1547"/>
    <mergeCell ref="N1547:R1547"/>
    <mergeCell ref="G1548:L1548"/>
    <mergeCell ref="N1548:R1548"/>
    <mergeCell ref="G1549:L1549"/>
    <mergeCell ref="N1549:R1549"/>
    <mergeCell ref="N213:R213"/>
    <mergeCell ref="D211:G211"/>
    <mergeCell ref="D212:G212"/>
    <mergeCell ref="J246:R248"/>
    <mergeCell ref="J253:N253"/>
    <mergeCell ref="P253:R253"/>
    <mergeCell ref="J254:N254"/>
    <mergeCell ref="P254:R254"/>
    <mergeCell ref="N290:R290"/>
    <mergeCell ref="G291:L291"/>
    <mergeCell ref="N291:R291"/>
    <mergeCell ref="G292:L292"/>
    <mergeCell ref="N292:R292"/>
    <mergeCell ref="G293:L293"/>
    <mergeCell ref="N293:R293"/>
    <mergeCell ref="G294:L294"/>
    <mergeCell ref="N294:R294"/>
    <mergeCell ref="G295:L295"/>
    <mergeCell ref="B131:R131"/>
    <mergeCell ref="B132:R132"/>
    <mergeCell ref="B136:R136"/>
    <mergeCell ref="B137:R137"/>
    <mergeCell ref="J187:N187"/>
    <mergeCell ref="P187:R187"/>
    <mergeCell ref="J188:N188"/>
    <mergeCell ref="P188:R188"/>
    <mergeCell ref="J189:N189"/>
    <mergeCell ref="P189:R189"/>
    <mergeCell ref="G158:L158"/>
    <mergeCell ref="N158:R158"/>
    <mergeCell ref="G159:L159"/>
    <mergeCell ref="N159:R159"/>
    <mergeCell ref="G160:L160"/>
    <mergeCell ref="N160:R160"/>
    <mergeCell ref="G161:L161"/>
    <mergeCell ref="N168:R168"/>
    <mergeCell ref="G169:L169"/>
    <mergeCell ref="N169:R169"/>
    <mergeCell ref="B172:R172"/>
    <mergeCell ref="B173:R173"/>
    <mergeCell ref="J179:R179"/>
    <mergeCell ref="G170:L170"/>
    <mergeCell ref="N170:R170"/>
    <mergeCell ref="G157:L157"/>
    <mergeCell ref="N157:R157"/>
    <mergeCell ref="D144:G144"/>
    <mergeCell ref="L152:P152"/>
    <mergeCell ref="N161:R161"/>
    <mergeCell ref="G162:L162"/>
    <mergeCell ref="N162:R162"/>
    <mergeCell ref="B268:R268"/>
    <mergeCell ref="B269:R269"/>
    <mergeCell ref="J255:N255"/>
    <mergeCell ref="P255:R255"/>
    <mergeCell ref="J256:N256"/>
    <mergeCell ref="P256:R256"/>
    <mergeCell ref="J257:N257"/>
    <mergeCell ref="P257:R257"/>
    <mergeCell ref="J258:N258"/>
    <mergeCell ref="P258:R258"/>
    <mergeCell ref="J259:N259"/>
    <mergeCell ref="P259:R259"/>
    <mergeCell ref="J260:N260"/>
    <mergeCell ref="P260:R260"/>
    <mergeCell ref="B239:R239"/>
    <mergeCell ref="J245:R245"/>
    <mergeCell ref="G234:L234"/>
    <mergeCell ref="N234:R234"/>
    <mergeCell ref="G235:L235"/>
    <mergeCell ref="N235:R235"/>
    <mergeCell ref="G236:L236"/>
    <mergeCell ref="N236:R236"/>
    <mergeCell ref="B238:R238"/>
    <mergeCell ref="B263:R263"/>
    <mergeCell ref="B264:R264"/>
    <mergeCell ref="J325:N325"/>
    <mergeCell ref="P325:R325"/>
    <mergeCell ref="D344:G344"/>
    <mergeCell ref="N344:R344"/>
    <mergeCell ref="D345:G345"/>
    <mergeCell ref="N345:R345"/>
    <mergeCell ref="G359:L359"/>
    <mergeCell ref="N359:R359"/>
    <mergeCell ref="G360:L360"/>
    <mergeCell ref="N360:R360"/>
    <mergeCell ref="G361:L361"/>
    <mergeCell ref="N361:R361"/>
    <mergeCell ref="G362:L362"/>
    <mergeCell ref="N362:R362"/>
    <mergeCell ref="G363:L363"/>
    <mergeCell ref="N363:R363"/>
    <mergeCell ref="G364:L364"/>
    <mergeCell ref="N364:R364"/>
    <mergeCell ref="D346:G346"/>
    <mergeCell ref="D347:G347"/>
    <mergeCell ref="L350:P350"/>
    <mergeCell ref="G355:L355"/>
    <mergeCell ref="N355:R355"/>
    <mergeCell ref="G356:L356"/>
    <mergeCell ref="N356:R356"/>
    <mergeCell ref="G357:L357"/>
    <mergeCell ref="N357:R357"/>
    <mergeCell ref="G358:L358"/>
    <mergeCell ref="N358:R358"/>
    <mergeCell ref="G423:L423"/>
    <mergeCell ref="N423:R423"/>
    <mergeCell ref="G424:L424"/>
    <mergeCell ref="N424:R424"/>
    <mergeCell ref="J385:N385"/>
    <mergeCell ref="P385:R385"/>
    <mergeCell ref="J386:N386"/>
    <mergeCell ref="P386:R386"/>
    <mergeCell ref="J387:N387"/>
    <mergeCell ref="P387:R387"/>
    <mergeCell ref="J388:N388"/>
    <mergeCell ref="P388:R388"/>
    <mergeCell ref="J389:N389"/>
    <mergeCell ref="P389:R389"/>
    <mergeCell ref="N368:R368"/>
    <mergeCell ref="G368:L368"/>
    <mergeCell ref="B370:R370"/>
    <mergeCell ref="B371:R371"/>
    <mergeCell ref="J377:R377"/>
    <mergeCell ref="J378:R380"/>
    <mergeCell ref="N491:R491"/>
    <mergeCell ref="N487:R487"/>
    <mergeCell ref="J523:N523"/>
    <mergeCell ref="P523:R523"/>
    <mergeCell ref="G492:L492"/>
    <mergeCell ref="N492:R492"/>
    <mergeCell ref="G493:L493"/>
    <mergeCell ref="N493:R493"/>
    <mergeCell ref="G494:L494"/>
    <mergeCell ref="N494:R494"/>
    <mergeCell ref="G495:L495"/>
    <mergeCell ref="N495:R495"/>
    <mergeCell ref="B532:R532"/>
    <mergeCell ref="B533:R533"/>
    <mergeCell ref="N538:P538"/>
    <mergeCell ref="E539:G539"/>
    <mergeCell ref="N539:R539"/>
    <mergeCell ref="G497:L497"/>
    <mergeCell ref="N497:R497"/>
    <mergeCell ref="G498:L498"/>
    <mergeCell ref="N498:R498"/>
    <mergeCell ref="G499:L499"/>
    <mergeCell ref="N499:R499"/>
    <mergeCell ref="G500:L500"/>
    <mergeCell ref="N500:R500"/>
    <mergeCell ref="B502:R502"/>
    <mergeCell ref="B503:R503"/>
    <mergeCell ref="G496:L496"/>
    <mergeCell ref="N496:R496"/>
    <mergeCell ref="J509:R509"/>
    <mergeCell ref="J510:R512"/>
    <mergeCell ref="J517:N517"/>
    <mergeCell ref="P584:R584"/>
    <mergeCell ref="J585:N585"/>
    <mergeCell ref="P585:R585"/>
    <mergeCell ref="J586:N586"/>
    <mergeCell ref="P586:R586"/>
    <mergeCell ref="J587:N587"/>
    <mergeCell ref="P587:R587"/>
    <mergeCell ref="J588:N588"/>
    <mergeCell ref="P588:R588"/>
    <mergeCell ref="J589:N589"/>
    <mergeCell ref="P589:R589"/>
    <mergeCell ref="J590:N590"/>
    <mergeCell ref="P590:R590"/>
    <mergeCell ref="D544:G544"/>
    <mergeCell ref="D545:G545"/>
    <mergeCell ref="G554:L554"/>
    <mergeCell ref="N554:R554"/>
    <mergeCell ref="G557:L557"/>
    <mergeCell ref="N557:R557"/>
    <mergeCell ref="G558:L558"/>
    <mergeCell ref="N558:R558"/>
    <mergeCell ref="D607:G607"/>
    <mergeCell ref="N607:R607"/>
    <mergeCell ref="D608:G608"/>
    <mergeCell ref="N608:R608"/>
    <mergeCell ref="D609:G609"/>
    <mergeCell ref="N609:R609"/>
    <mergeCell ref="B634:R634"/>
    <mergeCell ref="B635:R635"/>
    <mergeCell ref="J641:R641"/>
    <mergeCell ref="J642:R644"/>
    <mergeCell ref="J649:N649"/>
    <mergeCell ref="P649:R649"/>
    <mergeCell ref="J650:N650"/>
    <mergeCell ref="P650:R650"/>
    <mergeCell ref="J651:N651"/>
    <mergeCell ref="P651:R651"/>
    <mergeCell ref="J652:N652"/>
    <mergeCell ref="P652:R652"/>
    <mergeCell ref="G619:L619"/>
    <mergeCell ref="N619:R619"/>
    <mergeCell ref="G620:L620"/>
    <mergeCell ref="N620:R620"/>
    <mergeCell ref="G621:L621"/>
    <mergeCell ref="N621:R621"/>
    <mergeCell ref="L614:P614"/>
    <mergeCell ref="D610:G610"/>
    <mergeCell ref="D611:G611"/>
    <mergeCell ref="P721:R721"/>
    <mergeCell ref="J722:N722"/>
    <mergeCell ref="P722:R722"/>
    <mergeCell ref="B725:R725"/>
    <mergeCell ref="J708:R710"/>
    <mergeCell ref="J715:N715"/>
    <mergeCell ref="P715:R715"/>
    <mergeCell ref="J716:N716"/>
    <mergeCell ref="P716:R716"/>
    <mergeCell ref="J717:N717"/>
    <mergeCell ref="P717:R717"/>
    <mergeCell ref="J718:N718"/>
    <mergeCell ref="P718:R718"/>
    <mergeCell ref="J719:N719"/>
    <mergeCell ref="P719:R719"/>
    <mergeCell ref="J720:N720"/>
    <mergeCell ref="P720:R720"/>
    <mergeCell ref="J721:N721"/>
    <mergeCell ref="B726:R726"/>
    <mergeCell ref="B730:R730"/>
    <mergeCell ref="B731:R731"/>
    <mergeCell ref="N736:P736"/>
    <mergeCell ref="E737:G737"/>
    <mergeCell ref="D738:G738"/>
    <mergeCell ref="D739:G739"/>
    <mergeCell ref="D740:G740"/>
    <mergeCell ref="D741:G741"/>
    <mergeCell ref="D742:G742"/>
    <mergeCell ref="D743:G743"/>
    <mergeCell ref="L746:P746"/>
    <mergeCell ref="G751:L751"/>
    <mergeCell ref="N751:R751"/>
    <mergeCell ref="N737:R737"/>
    <mergeCell ref="G759:L759"/>
    <mergeCell ref="N759:R759"/>
    <mergeCell ref="J773:R773"/>
    <mergeCell ref="J774:R776"/>
    <mergeCell ref="J781:N781"/>
    <mergeCell ref="P781:R781"/>
    <mergeCell ref="J782:N782"/>
    <mergeCell ref="P782:R782"/>
    <mergeCell ref="G817:L817"/>
    <mergeCell ref="N817:R817"/>
    <mergeCell ref="B791:R791"/>
    <mergeCell ref="B792:R792"/>
    <mergeCell ref="B796:R796"/>
    <mergeCell ref="B797:R797"/>
    <mergeCell ref="J783:N783"/>
    <mergeCell ref="P783:R783"/>
    <mergeCell ref="J784:N784"/>
    <mergeCell ref="P784:R784"/>
    <mergeCell ref="J785:N785"/>
    <mergeCell ref="P785:R785"/>
    <mergeCell ref="J786:N786"/>
    <mergeCell ref="P786:R786"/>
    <mergeCell ref="J787:N787"/>
    <mergeCell ref="P787:R787"/>
    <mergeCell ref="J788:N788"/>
    <mergeCell ref="P788:R788"/>
    <mergeCell ref="N802:P802"/>
    <mergeCell ref="E803:G803"/>
    <mergeCell ref="N803:R803"/>
    <mergeCell ref="D804:G804"/>
    <mergeCell ref="N804:R804"/>
    <mergeCell ref="D805:G805"/>
    <mergeCell ref="N805:R805"/>
    <mergeCell ref="D806:G806"/>
    <mergeCell ref="N825:R825"/>
    <mergeCell ref="N872:R872"/>
    <mergeCell ref="J854:N854"/>
    <mergeCell ref="P854:R854"/>
    <mergeCell ref="B857:R857"/>
    <mergeCell ref="B858:R858"/>
    <mergeCell ref="B862:R862"/>
    <mergeCell ref="B863:R863"/>
    <mergeCell ref="N868:P868"/>
    <mergeCell ref="E869:G869"/>
    <mergeCell ref="N869:R869"/>
    <mergeCell ref="D870:G870"/>
    <mergeCell ref="N870:R870"/>
    <mergeCell ref="D871:G871"/>
    <mergeCell ref="N871:R871"/>
    <mergeCell ref="D872:G872"/>
    <mergeCell ref="G826:L826"/>
    <mergeCell ref="N826:R826"/>
    <mergeCell ref="G827:L827"/>
    <mergeCell ref="N827:R827"/>
    <mergeCell ref="G828:L828"/>
    <mergeCell ref="N828:R828"/>
    <mergeCell ref="G829:L829"/>
    <mergeCell ref="N829:R829"/>
    <mergeCell ref="G830:L830"/>
    <mergeCell ref="N830:R830"/>
    <mergeCell ref="B832:R832"/>
    <mergeCell ref="B833:R833"/>
    <mergeCell ref="J839:R839"/>
    <mergeCell ref="J840:R842"/>
    <mergeCell ref="G887:L887"/>
    <mergeCell ref="N887:R887"/>
    <mergeCell ref="G888:L888"/>
    <mergeCell ref="N888:R888"/>
    <mergeCell ref="J916:N916"/>
    <mergeCell ref="P916:R916"/>
    <mergeCell ref="J917:N917"/>
    <mergeCell ref="P917:R917"/>
    <mergeCell ref="J918:N918"/>
    <mergeCell ref="P918:R918"/>
    <mergeCell ref="J919:N919"/>
    <mergeCell ref="P919:R919"/>
    <mergeCell ref="J920:N920"/>
    <mergeCell ref="P920:R920"/>
    <mergeCell ref="B923:R923"/>
    <mergeCell ref="B924:R924"/>
    <mergeCell ref="N889:R889"/>
    <mergeCell ref="N890:R890"/>
    <mergeCell ref="N891:R891"/>
    <mergeCell ref="G889:L889"/>
    <mergeCell ref="G890:L890"/>
    <mergeCell ref="G891:L891"/>
    <mergeCell ref="D939:G939"/>
    <mergeCell ref="N939:R939"/>
    <mergeCell ref="D940:G940"/>
    <mergeCell ref="D941:G941"/>
    <mergeCell ref="L944:P944"/>
    <mergeCell ref="G949:L949"/>
    <mergeCell ref="G950:L950"/>
    <mergeCell ref="G951:L951"/>
    <mergeCell ref="G952:L952"/>
    <mergeCell ref="N952:R952"/>
    <mergeCell ref="G953:L953"/>
    <mergeCell ref="N953:R953"/>
    <mergeCell ref="G954:L954"/>
    <mergeCell ref="N954:R954"/>
    <mergeCell ref="G955:L955"/>
    <mergeCell ref="N955:R955"/>
    <mergeCell ref="G956:L956"/>
    <mergeCell ref="N956:R956"/>
    <mergeCell ref="D1004:G1004"/>
    <mergeCell ref="N1004:R1004"/>
    <mergeCell ref="B1055:R1055"/>
    <mergeCell ref="B1060:R1060"/>
    <mergeCell ref="B1061:R1061"/>
    <mergeCell ref="N1066:P1066"/>
    <mergeCell ref="E1067:G1067"/>
    <mergeCell ref="N1068:R1068"/>
    <mergeCell ref="N1069:R1069"/>
    <mergeCell ref="B1056:R1056"/>
    <mergeCell ref="N1067:R1067"/>
    <mergeCell ref="D1068:G1068"/>
    <mergeCell ref="D1069:G1069"/>
    <mergeCell ref="J1037:R1037"/>
    <mergeCell ref="J1038:R1040"/>
    <mergeCell ref="J1045:N1045"/>
    <mergeCell ref="P1045:R1045"/>
    <mergeCell ref="J1046:N1046"/>
    <mergeCell ref="P1046:R1046"/>
    <mergeCell ref="G1023:L1023"/>
    <mergeCell ref="N1023:R1023"/>
    <mergeCell ref="G1024:L1024"/>
    <mergeCell ref="N1024:R1024"/>
    <mergeCell ref="G1025:L1025"/>
    <mergeCell ref="G1018:L1018"/>
    <mergeCell ref="N1018:R1018"/>
    <mergeCell ref="G1019:L1019"/>
    <mergeCell ref="N1019:R1019"/>
    <mergeCell ref="G1020:L1020"/>
    <mergeCell ref="N1020:R1020"/>
    <mergeCell ref="G1021:L1021"/>
    <mergeCell ref="N1021:R1021"/>
    <mergeCell ref="D1070:G1070"/>
    <mergeCell ref="N1070:R1070"/>
    <mergeCell ref="D1071:G1071"/>
    <mergeCell ref="N1071:R1071"/>
    <mergeCell ref="D1072:G1072"/>
    <mergeCell ref="D1073:G1073"/>
    <mergeCell ref="L1076:P1076"/>
    <mergeCell ref="G1090:L1090"/>
    <mergeCell ref="N1090:R1090"/>
    <mergeCell ref="G1091:L1091"/>
    <mergeCell ref="N1091:R1091"/>
    <mergeCell ref="G1081:L1081"/>
    <mergeCell ref="N1081:R1081"/>
    <mergeCell ref="G1082:L1082"/>
    <mergeCell ref="N1082:R1082"/>
    <mergeCell ref="G1083:L1083"/>
    <mergeCell ref="N1083:R1083"/>
    <mergeCell ref="G1084:L1084"/>
    <mergeCell ref="N1084:R1084"/>
    <mergeCell ref="G1085:L1085"/>
    <mergeCell ref="N1085:R1085"/>
    <mergeCell ref="G1086:L1086"/>
    <mergeCell ref="N1086:R1086"/>
    <mergeCell ref="G1087:L1087"/>
    <mergeCell ref="N1087:R1087"/>
    <mergeCell ref="G1088:L1088"/>
    <mergeCell ref="N1088:R1088"/>
    <mergeCell ref="G1089:L1089"/>
    <mergeCell ref="N1089:R1089"/>
    <mergeCell ref="N1149:R1149"/>
    <mergeCell ref="G1150:L1150"/>
    <mergeCell ref="N1150:R1150"/>
    <mergeCell ref="G1151:L1151"/>
    <mergeCell ref="N1151:R1151"/>
    <mergeCell ref="G1152:L1152"/>
    <mergeCell ref="N1152:R1152"/>
    <mergeCell ref="G1153:L1153"/>
    <mergeCell ref="N1153:R1153"/>
    <mergeCell ref="G1154:L1154"/>
    <mergeCell ref="N1154:R1154"/>
    <mergeCell ref="G1155:L1155"/>
    <mergeCell ref="N1155:R1155"/>
    <mergeCell ref="G1156:L1156"/>
    <mergeCell ref="N1156:R1156"/>
    <mergeCell ref="J1184:N1184"/>
    <mergeCell ref="P1184:R1184"/>
    <mergeCell ref="B1187:R1187"/>
    <mergeCell ref="B1188:R1188"/>
    <mergeCell ref="B1192:R1192"/>
    <mergeCell ref="B1193:R1193"/>
    <mergeCell ref="N1198:P1198"/>
    <mergeCell ref="E1199:G1199"/>
    <mergeCell ref="D1200:G1200"/>
    <mergeCell ref="D1201:G1201"/>
    <mergeCell ref="D1202:G1202"/>
    <mergeCell ref="D1203:G1203"/>
    <mergeCell ref="D1204:G1204"/>
    <mergeCell ref="D1205:G1205"/>
    <mergeCell ref="L1208:P1208"/>
    <mergeCell ref="G1213:L1213"/>
    <mergeCell ref="N1213:R1213"/>
    <mergeCell ref="N1199:R1199"/>
    <mergeCell ref="N1200:R1200"/>
    <mergeCell ref="N1201:R1201"/>
    <mergeCell ref="N1221:R1221"/>
    <mergeCell ref="G1222:L1222"/>
    <mergeCell ref="N1222:R1222"/>
    <mergeCell ref="G1223:L1223"/>
    <mergeCell ref="N1223:R1223"/>
    <mergeCell ref="G1224:L1224"/>
    <mergeCell ref="N1224:R1224"/>
    <mergeCell ref="G1225:L1225"/>
    <mergeCell ref="N1225:R1225"/>
    <mergeCell ref="G1226:L1226"/>
    <mergeCell ref="N1226:R1226"/>
    <mergeCell ref="B1228:R1228"/>
    <mergeCell ref="B1229:R1229"/>
    <mergeCell ref="J1235:R1235"/>
    <mergeCell ref="J1236:R1238"/>
    <mergeCell ref="J1243:N1243"/>
    <mergeCell ref="P1243:R1243"/>
    <mergeCell ref="B1254:R1254"/>
    <mergeCell ref="B1258:R1258"/>
    <mergeCell ref="B1259:R1259"/>
    <mergeCell ref="N1264:P1264"/>
    <mergeCell ref="E1265:G1265"/>
    <mergeCell ref="N1265:R1265"/>
    <mergeCell ref="D1266:G1266"/>
    <mergeCell ref="N1266:R1266"/>
    <mergeCell ref="D1267:G1267"/>
    <mergeCell ref="N1267:R1267"/>
    <mergeCell ref="D1268:G1268"/>
    <mergeCell ref="N1268:R1268"/>
    <mergeCell ref="D1269:G1269"/>
    <mergeCell ref="N1269:R1269"/>
    <mergeCell ref="D1270:G1270"/>
    <mergeCell ref="D1271:G1271"/>
    <mergeCell ref="L1274:P1274"/>
    <mergeCell ref="G1288:L1288"/>
    <mergeCell ref="N1288:R1288"/>
    <mergeCell ref="G1289:L1289"/>
    <mergeCell ref="N1289:R1289"/>
    <mergeCell ref="G1290:L1290"/>
    <mergeCell ref="N1290:R1290"/>
    <mergeCell ref="G1291:L1291"/>
    <mergeCell ref="N1291:R1291"/>
    <mergeCell ref="G1292:L1292"/>
    <mergeCell ref="N1292:R1292"/>
    <mergeCell ref="B1294:R1294"/>
    <mergeCell ref="B1295:R1295"/>
    <mergeCell ref="J1301:R1301"/>
    <mergeCell ref="J1316:N1316"/>
    <mergeCell ref="P1316:R1316"/>
    <mergeCell ref="B1319:R1319"/>
    <mergeCell ref="J1309:N1309"/>
    <mergeCell ref="P1309:R1309"/>
    <mergeCell ref="J1310:N1310"/>
    <mergeCell ref="P1310:R1310"/>
    <mergeCell ref="J1311:N1311"/>
    <mergeCell ref="P1311:R1311"/>
    <mergeCell ref="J1312:N1312"/>
    <mergeCell ref="P1312:R1312"/>
    <mergeCell ref="J1313:N1313"/>
    <mergeCell ref="P1313:R1313"/>
    <mergeCell ref="J1314:N1314"/>
    <mergeCell ref="P1314:R1314"/>
    <mergeCell ref="J1315:N1315"/>
    <mergeCell ref="P1315:R1315"/>
    <mergeCell ref="J1302:R1304"/>
    <mergeCell ref="B1320:R1320"/>
    <mergeCell ref="B1325:R1325"/>
    <mergeCell ref="N1330:P1330"/>
    <mergeCell ref="E1331:G1331"/>
    <mergeCell ref="N1331:R1331"/>
    <mergeCell ref="D1332:G1332"/>
    <mergeCell ref="N1332:R1332"/>
    <mergeCell ref="D1333:G1333"/>
    <mergeCell ref="N1333:R1333"/>
    <mergeCell ref="D1334:G1334"/>
    <mergeCell ref="N1334:R1334"/>
    <mergeCell ref="D1335:G1335"/>
    <mergeCell ref="N1335:R1335"/>
    <mergeCell ref="D1336:G1336"/>
    <mergeCell ref="N1352:R1352"/>
    <mergeCell ref="G1353:L1353"/>
    <mergeCell ref="G1354:L1354"/>
    <mergeCell ref="N1353:R1353"/>
    <mergeCell ref="N1354:R1354"/>
    <mergeCell ref="B1324:R1324"/>
    <mergeCell ref="D1337:G1337"/>
    <mergeCell ref="L1340:P1340"/>
    <mergeCell ref="D1400:G1400"/>
    <mergeCell ref="N1400:R1400"/>
    <mergeCell ref="D1401:G1401"/>
    <mergeCell ref="N1401:R1401"/>
    <mergeCell ref="D1402:G1402"/>
    <mergeCell ref="G1355:L1355"/>
    <mergeCell ref="G1356:L1356"/>
    <mergeCell ref="G1357:L1357"/>
    <mergeCell ref="G1358:L1358"/>
    <mergeCell ref="N1358:R1358"/>
    <mergeCell ref="B1360:R1360"/>
    <mergeCell ref="B1361:R1361"/>
    <mergeCell ref="J1367:R1367"/>
    <mergeCell ref="J1368:R1370"/>
    <mergeCell ref="J1375:N1375"/>
    <mergeCell ref="P1375:R1375"/>
    <mergeCell ref="J1376:N1376"/>
    <mergeCell ref="P1376:R1376"/>
    <mergeCell ref="J1377:N1377"/>
    <mergeCell ref="P1377:R1377"/>
    <mergeCell ref="N1356:R1356"/>
    <mergeCell ref="N1357:R1357"/>
    <mergeCell ref="N1355:R1355"/>
    <mergeCell ref="E1397:G1397"/>
    <mergeCell ref="N1397:R1397"/>
    <mergeCell ref="D1399:G1399"/>
    <mergeCell ref="N1399:R1399"/>
    <mergeCell ref="N1396:P1396"/>
    <mergeCell ref="G1424:L1424"/>
    <mergeCell ref="N1424:R1424"/>
    <mergeCell ref="G1421:L1421"/>
    <mergeCell ref="N1421:R1421"/>
    <mergeCell ref="G1422:L1422"/>
    <mergeCell ref="N1422:R1422"/>
    <mergeCell ref="G1423:L1423"/>
    <mergeCell ref="N1423:R1423"/>
    <mergeCell ref="L1406:P1406"/>
    <mergeCell ref="G1411:L1411"/>
    <mergeCell ref="G1412:L1412"/>
    <mergeCell ref="G1413:L1413"/>
    <mergeCell ref="G1414:L1414"/>
    <mergeCell ref="G1415:L1415"/>
    <mergeCell ref="G1416:L1416"/>
    <mergeCell ref="N1416:R1416"/>
    <mergeCell ref="G1417:L1417"/>
    <mergeCell ref="N1417:R1417"/>
    <mergeCell ref="G1418:L1418"/>
    <mergeCell ref="N1418:R1418"/>
    <mergeCell ref="G1419:L1419"/>
    <mergeCell ref="N1419:R1419"/>
    <mergeCell ref="B1650:R1650"/>
    <mergeCell ref="G1621:L1621"/>
    <mergeCell ref="N1621:R1621"/>
    <mergeCell ref="G1622:L1622"/>
    <mergeCell ref="N1622:R1622"/>
    <mergeCell ref="B1624:R1624"/>
    <mergeCell ref="B1625:R1625"/>
    <mergeCell ref="J1631:R1631"/>
    <mergeCell ref="J1632:R1634"/>
    <mergeCell ref="B1654:R1654"/>
    <mergeCell ref="B1655:R1655"/>
    <mergeCell ref="J1639:N1639"/>
    <mergeCell ref="P1639:R1639"/>
    <mergeCell ref="J1640:N1640"/>
    <mergeCell ref="P1640:R1640"/>
    <mergeCell ref="J1641:N1641"/>
    <mergeCell ref="P1641:R1641"/>
    <mergeCell ref="J1642:N1642"/>
    <mergeCell ref="P1642:R1642"/>
    <mergeCell ref="J1643:N1643"/>
    <mergeCell ref="P1643:R1643"/>
    <mergeCell ref="J1644:N1644"/>
    <mergeCell ref="P1644:R1644"/>
    <mergeCell ref="J1645:N1645"/>
    <mergeCell ref="P1645:R1645"/>
    <mergeCell ref="J1646:N1646"/>
    <mergeCell ref="P1646:R1646"/>
    <mergeCell ref="B1649:R1649"/>
    <mergeCell ref="B1:R1"/>
    <mergeCell ref="B2:R2"/>
    <mergeCell ref="B3:R3"/>
    <mergeCell ref="G1614:L1614"/>
    <mergeCell ref="N1614:R1614"/>
    <mergeCell ref="G1615:L1615"/>
    <mergeCell ref="N1615:R1615"/>
    <mergeCell ref="G1616:L1616"/>
    <mergeCell ref="N1616:R1616"/>
    <mergeCell ref="G1617:L1617"/>
    <mergeCell ref="N1617:R1617"/>
    <mergeCell ref="G1618:L1618"/>
    <mergeCell ref="N1618:R1618"/>
    <mergeCell ref="G1619:L1619"/>
    <mergeCell ref="N1619:R1619"/>
    <mergeCell ref="G1620:L1620"/>
    <mergeCell ref="N1620:R1620"/>
    <mergeCell ref="G1420:L1420"/>
    <mergeCell ref="N1420:R1420"/>
    <mergeCell ref="N1411:R1411"/>
    <mergeCell ref="N1412:R1412"/>
    <mergeCell ref="N1413:R1413"/>
    <mergeCell ref="N1414:R1414"/>
    <mergeCell ref="N1415:R1415"/>
    <mergeCell ref="P1447:R1447"/>
    <mergeCell ref="J1448:N1448"/>
    <mergeCell ref="P1448:R1448"/>
    <mergeCell ref="B1451:R1451"/>
    <mergeCell ref="B1452:R1452"/>
    <mergeCell ref="B1456:R1456"/>
    <mergeCell ref="B1457:R1457"/>
    <mergeCell ref="N1462:P1462"/>
  </mergeCells>
  <dataValidations count="13">
    <dataValidation type="textLength" operator="lessThanOrEqual" allowBlank="1" showInputMessage="1" showErrorMessage="1" sqref="B71:R71 B42:R42 B66:R66 B107:R107 B132:R132 B137:R137 B173:R173 B198:R198 B203:R203 B239:R239 B264:R264 B269:R269 B305:R305 B330:R330 B335:R335 B371:R371 B396:R396 B401:R401 B437:R437 B462:R462 B467:R467 B503:R503 B528:R528 B533:R533 B569:R569 B594:R594 B599:R599 B635:R635 B660:R660 B665:R665 B701:R701 B726:R726 B731:R731 B767:R767 B792:R792 B797:R797 B833:R833 B858:R858 B863:R863 B899:R899 B924:R924 B929:R929 B965:R965 B990:R990 B995:R995 B1031:R1031 B1056:R1056 B1061:R1061 B1097:R1097 B1122:R1122 B1127:R1127 B1163:R1163 B1188:R1188 B1193:R1193 B1229:R1229 B1254:R1254 B1259:R1259 B1295:R1295 B1320:R1320 B1325:R1325 B1361:R1361 B1386:R1386 B1391:R1391 B1427:R1427 B1452:R1452 B1457:R1457 B1493:R1493 B1518:R1518 B1523:R1523 B1559:R1559 B1584:R1584 B1589:R1589 B1625:R1625 B1650:R1650 B1655:R1655 B7:R7" xr:uid="{F692C95D-D77B-4814-96C5-FF25250D31FF}">
      <formula1>1500</formula1>
    </dataValidation>
    <dataValidation type="textLength" operator="lessThan" allowBlank="1" showInputMessage="1" showErrorMessage="1" sqref="J55:J62 J1309:J1316 J47 J51 J113 J117 G91:G104 J183 G157:G170 J249 G223:G236 J187:J194 J253:J260 G289:G302 J245 J1301 J319:J326 J311 J1037 J1041 G1015:G1028 J1107 G1081:G1094 J1173 G1147:G1160 J1111:J1118 J1177:J1184 J121:J128 G26:G39 J179 J315 J381 G355:G368 J385:J392 J645 J711 J377 G685:G698 J715:J722 G1213:G1226 J707 J1169 J1243:J1250 J1235 J1045:J1052 J1103 J443 J447 G421:G434 J513 G487:G500 J579 G553:G566 J517:J524 J583:J590 G619:G632 J575 J649:J656 J641 J451:J458 J509 J777 G751:G764 J843 G817:G830 J781:J788 J847:J854 G883:G896 J839 J913:J920 J905 J773 J909 J975 G949:G962 J979:J986 J1239 J1305 J971 G1279:G1292 J1371 G1345:G1358 J1437 G1411:G1424 J1375:J1382 J1441:J1448 G1477:G1490 J1433 J1507:J1514 J1499 J1367 J1503 J1569 G1543:G1556 J1573:J1580 J1565 J1631 J1635 G1609:G1622 J1639:J1646" xr:uid="{24281243-1653-47E5-837D-0DB2354D22A0}">
      <formula1>95</formula1>
    </dataValidation>
    <dataValidation type="decimal" operator="greaterThan" allowBlank="1" showInputMessage="1" showErrorMessage="1" sqref="B26:C39 B91:C104 B1015:C1028 B157:C170 B223:C236 B289:C302 B685:C698 B949:C962 B1081:C1094 B1147:C1160 B1213:C1226 B421:C434 B355:C368 B487:C500 B553:C566 B619:C632 B751:C764 B817:C830 B883:C896 B1279:C1292 B1345:C1358 B1411:C1424 B1477:C1490 B1609:C1622 B1543:C1556" xr:uid="{1A66082B-C7A4-4DD0-9527-0F86D0629EF7}">
      <formula1>0</formula1>
    </dataValidation>
    <dataValidation showInputMessage="1" showErrorMessage="1" sqref="N12:N16 D541:G544 N539:N543 D607:G610 D343:G346 N341:N345 N803:N807 D79:G82 N77:N81 N1199:N1203 D145:G148 N143:N147 D871:G874 D211:G214 N209:N213 N605:N609 D277:G280 N275:N279 N869:N873 D673:G676 D1267:G1270 N1265:N1269 N671:N675 D409:G412 N407:N411 D1003:G1006 D475:G478 N1001:N1005 N473:N477 D1069:G1072 N1067:N1071 D1135:G1138 N1133:N1137 D1201:G1204 D937:G940 N935:N939 D739:G742 N737:N741 D805:G808 D1531:G1534 N1529:N1533 D1333:G1336 N1331:N1335 D1399:G1402 N1397:N1401 D1465:G1468 N1463:N1467 D1597:G1600 N1595:N1599 D14:G17" xr:uid="{D7AE8F59-2780-4ECC-B626-B912C1C334FF}"/>
    <dataValidation type="decimal" allowBlank="1" showInputMessage="1" showErrorMessage="1" sqref="D19 D1074 D942 D84 D150 D216 D282 D414 D480 D1140 D1206 D1272 D348 D546 D612 D678 D744 D810 D876 D1008 D1338 D1404 D1470 D1602 D1536" xr:uid="{9652BCCF-21C3-4336-90B3-109EB637BBB4}">
      <formula1>36</formula1>
      <formula2>43</formula2>
    </dataValidation>
    <dataValidation type="decimal" allowBlank="1" showInputMessage="1" showErrorMessage="1" sqref="D1537 D1075 D943 D85 D151 D217 D283 D415 D481 D1141 D1207 D1273 D349 D547 D613 D679 D745 D811 D877 D1009 D1339 D1405 D1471 D1603 D20" xr:uid="{39EB598F-7405-492E-9A61-264433BA0344}">
      <formula1>-92</formula1>
      <formula2>-87</formula2>
    </dataValidation>
    <dataValidation operator="greaterThan" showInputMessage="1" showErrorMessage="1" sqref="C47:C51 C55:C62 C971:C975 C979:C986 C113:C117 C121:C128 C179:C183 C187:C194 C245:C249 C253:C260 C311:C315 C1037:C1041 C319:C326 C1045:C1052 C1103:C1107 C1111:C1118 C1169:C1173 C1177:C1184 C1235:C1239 C1243:C1250 C1301:C1305 C1309:C1316 C377:C381 C385:C392 C443:C447 C451:C458 C509:C513 C517:C524 C575:C579 C583:C590 C641:C645 C649:C656 C707:C711 C715:C722 C773:C777 C781:C788 C839:C843 C847:C854 C905:C909 C913:C920 C1367:C1371 C1375:C1382 C1433:C1437 C1441:C1448 C1499:C1503 C1507:C1514 C1565:C1569 C1573:C1580 C1631:C1635 C1639:C1646" xr:uid="{94DB5664-ED8C-4137-A352-3E0BF7C9EBA8}"/>
    <dataValidation type="list" operator="greaterThan" showInputMessage="1" showErrorMessage="1" sqref="B1103 B1631 B1639:B1646 B1633:B1635 B1567:B1569 B1565 B1573:B1580 B1507:B1514 B1441:B1448 B1369:B1371 B1501:B1503 B1499 B1435:B1437 B1433 B1367 B1375:B1382 B1111:B1118 B1045:B1052 B1039:B1041 B973:B975 B971 B979:B986 B913:B920 B847:B854 B775:B777 B907:B909 B905 B841:B843 B839 B773 B781:B788 B1303:B1305 B709:B711 B707 B715:B722 B649:B656 B583:B590 B511:B513 B443 B643:B645 B641 B577:B579 B575 B509 B517:B524 B451:B458 B445:B447 B1301 B1309:B1316 B1243:B1250 B1177:B1184 B1105:B1107 B379:B381 B377 B385:B392 B319:B326 B253:B260 B181:B183 B113 B55:B62 B1037 B1237:B1239 B1235 B313:B315 B1171:B1173 B311 B247:B249 B245 B179 B187:B194 B121:B128 B115:B117 B49:B51 B47 B1169" xr:uid="{5185BE75-CF10-43FF-BBFB-DB89E7CD510B}">
      <formula1>$T$11:$T$12</formula1>
    </dataValidation>
    <dataValidation type="list" showInputMessage="1" showErrorMessage="1" sqref="L20 L1537 L1603 L1471 L1405 L1339 L1009 L877 L811 L745 L679 L613 L547 L349 L1273 L1207 L1141 L481 L415 L283 L217 L151 L85 L943 L1075" xr:uid="{035B2735-4F2B-4356-BA96-30ABE11DFEAC}">
      <formula1>$T$11:$T$12</formula1>
    </dataValidation>
    <dataValidation type="list" showInputMessage="1" showErrorMessage="1" sqref="E12:G12 E1595:G1595 E1529:G1529 E1463:G1463 E1397:G1397 E1331:G1331 E1265:G1265 E1199:G1199 E1133:G1133 E1067:G1067 E1001:G1001 E935:G935 E869:G869 E803:G803 E737:G737 E671:G671 E605:G605 E539:G539 E473:G473 E407:G407 E341:G341 E275:G275 E209:G209 E143:G143 E77:G77" xr:uid="{9A3F89B4-373E-4B8B-A6F2-B26C4BEB2E27}">
      <formula1>$X$25:$X$29</formula1>
    </dataValidation>
    <dataValidation type="list" operator="greaterThan" showInputMessage="1" showErrorMessage="1" sqref="B48 B1632 B1566 B1500 B1434 B1368 B1302 B1236 B1170 B1104 B1038 B972 B906 B840 B774 B708 B642 B576 B510 B444 B378 B312 B246 B180 B114" xr:uid="{EBA3FC28-05F2-4B85-B87B-4FC7F208248E}">
      <formula1>$X$32:$X$37</formula1>
    </dataValidation>
    <dataValidation type="list" showInputMessage="1" showErrorMessage="1" sqref="L86:P86 L21:P21 L482:P482 L680:P680 L614:P614 L548:P548 L152:P152 L350:P350 L284:P284 L218:P218 L416:P416 L1076:P1076 L1274:P1274 L1208:P1208 L1142:P1142 L746:P746 L944:P944 L878:P878 L812:P812 L1010:P1010 L1340:P1340 L1538:P1538 L1472:P1472 L1406:P1406 L1604:P1604" xr:uid="{66F043BA-0354-4748-B13E-23AEC33A4D5B}">
      <formula1>$V$11:$V$87</formula1>
    </dataValidation>
    <dataValidation type="list" allowBlank="1" showInputMessage="1" showErrorMessage="1" sqref="D13:G13 D78:G78 D144:G144 D210:G210 D276:G276 D342:G342 D408:G408 D474:G474 D540:G540 D606:G606 D672:G672 D738:G738 D804:G804 D870:G870 D936:G936 D1002:G1002 D1068:G1068 D1134:G1134 D1200:G1200 D1266:G1266 D1332:G1332 D1398:G1398 D1464:G1464 D1530:G1530 D1596:G1596" xr:uid="{D3A22B6D-C230-42E7-9C2B-A5CB4ED41B06}">
      <formula1>$X$19:$X$22</formula1>
    </dataValidation>
  </dataValidations>
  <printOptions horizontalCentered="1"/>
  <pageMargins left="0.25" right="0.25" top="0.28999999999999998" bottom="0.3" header="0.3" footer="0.3"/>
  <pageSetup paperSize="5" scale="81" fitToHeight="0" orientation="portrait" r:id="rId1"/>
  <headerFooter>
    <oddFooter>&amp;L&amp;"Arial Narrow,Regular"&amp;8&amp;A&amp;R&amp;"Arial Narrow,Regular"&amp;8Page &amp;P of &amp;N</oddFooter>
  </headerFooter>
  <rowBreaks count="1" manualBreakCount="1">
    <brk id="8" min="1" max="17"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86B54-7A31-4D6A-9AF8-5A9BD9F689C6}">
  <sheetPr codeName="Sheet5">
    <pageSetUpPr fitToPage="1"/>
  </sheetPr>
  <dimension ref="A1:V91"/>
  <sheetViews>
    <sheetView showGridLines="0" view="pageBreakPreview" topLeftCell="B1" zoomScaleNormal="100" zoomScaleSheetLayoutView="100" workbookViewId="0">
      <selection activeCell="D7" sqref="D7"/>
    </sheetView>
    <sheetView workbookViewId="1"/>
  </sheetViews>
  <sheetFormatPr defaultColWidth="8.81640625" defaultRowHeight="13" x14ac:dyDescent="0.3"/>
  <cols>
    <col min="1" max="1" width="3.54296875" style="3" customWidth="1"/>
    <col min="2" max="2" width="11.54296875" style="3" customWidth="1"/>
    <col min="3" max="3" width="14.54296875" style="4" customWidth="1"/>
    <col min="4" max="4" width="43.54296875" style="4" customWidth="1"/>
    <col min="5" max="5" width="5.453125" style="4" customWidth="1"/>
    <col min="6" max="6" width="18.1796875" style="4" customWidth="1"/>
    <col min="7" max="7" width="43.81640625" style="4" customWidth="1"/>
    <col min="8" max="8" width="5.453125" style="4" customWidth="1"/>
    <col min="9" max="9" width="8.81640625" style="3" hidden="1" customWidth="1"/>
    <col min="10" max="10" width="2" style="3" hidden="1" customWidth="1"/>
    <col min="11" max="16" width="8.81640625" style="4" hidden="1" customWidth="1"/>
    <col min="17" max="20" width="8.81640625" style="4"/>
    <col min="21" max="21" width="13.81640625" style="4" customWidth="1"/>
    <col min="22" max="22" width="8.81640625" style="299"/>
    <col min="23" max="16384" width="8.81640625" style="4"/>
  </cols>
  <sheetData>
    <row r="1" spans="2:18" s="596" customFormat="1" ht="15.5" x14ac:dyDescent="0.35">
      <c r="B1" s="968" t="s">
        <v>480</v>
      </c>
      <c r="C1" s="968"/>
      <c r="D1" s="968"/>
      <c r="E1" s="968"/>
      <c r="F1" s="968"/>
      <c r="G1" s="968"/>
      <c r="H1" s="968"/>
      <c r="I1" s="761"/>
      <c r="J1" s="761"/>
      <c r="K1" s="761"/>
      <c r="L1" s="761"/>
      <c r="M1" s="761"/>
      <c r="N1" s="761"/>
      <c r="O1" s="761"/>
      <c r="P1" s="761"/>
      <c r="Q1" s="761"/>
      <c r="R1" s="761"/>
    </row>
    <row r="2" spans="2:18" s="596" customFormat="1" ht="30" customHeight="1" x14ac:dyDescent="0.35">
      <c r="B2" s="1087" t="s">
        <v>547</v>
      </c>
      <c r="C2" s="1087"/>
      <c r="D2" s="1087"/>
      <c r="E2" s="1087"/>
      <c r="F2" s="1087"/>
      <c r="G2" s="1087"/>
      <c r="H2" s="1087"/>
      <c r="I2" s="762"/>
      <c r="J2" s="762"/>
      <c r="K2" s="762"/>
      <c r="L2" s="762"/>
      <c r="M2" s="762"/>
      <c r="N2" s="762"/>
      <c r="O2" s="762"/>
      <c r="P2" s="762"/>
      <c r="Q2" s="762"/>
      <c r="R2" s="762"/>
    </row>
    <row r="3" spans="2:18" s="596" customFormat="1" ht="17.5" customHeight="1" x14ac:dyDescent="0.35">
      <c r="B3" s="1088" t="str">
        <f>Instructions!B3</f>
        <v>Updated: August 2024</v>
      </c>
      <c r="C3" s="1089"/>
      <c r="D3" s="1089"/>
      <c r="E3" s="1089"/>
      <c r="F3" s="1089"/>
      <c r="G3" s="1089"/>
      <c r="H3" s="1090"/>
      <c r="I3" s="766"/>
      <c r="J3" s="766"/>
      <c r="K3" s="766"/>
      <c r="L3" s="766"/>
      <c r="M3" s="766"/>
      <c r="N3" s="766"/>
      <c r="O3" s="766"/>
      <c r="P3" s="766"/>
      <c r="Q3" s="763"/>
      <c r="R3" s="763"/>
    </row>
    <row r="4" spans="2:18" ht="34.5" customHeight="1" x14ac:dyDescent="0.3">
      <c r="B4" s="1084" t="s">
        <v>870</v>
      </c>
      <c r="C4" s="1084"/>
      <c r="D4" s="1084"/>
      <c r="E4" s="1084"/>
      <c r="F4" s="1084"/>
      <c r="G4" s="1084"/>
      <c r="H4" s="1084"/>
      <c r="K4" s="54"/>
    </row>
    <row r="5" spans="2:18" ht="20.149999999999999" customHeight="1" thickBot="1" x14ac:dyDescent="0.35">
      <c r="B5" s="1085"/>
      <c r="C5" s="1085"/>
      <c r="D5" s="1085"/>
      <c r="E5" s="1085"/>
      <c r="F5" s="1085"/>
      <c r="G5" s="1085"/>
      <c r="H5" s="1085"/>
      <c r="K5" s="54"/>
    </row>
    <row r="6" spans="2:18" ht="5.15" customHeight="1" x14ac:dyDescent="0.3">
      <c r="C6" s="3"/>
      <c r="D6" s="310"/>
      <c r="E6" s="3"/>
      <c r="F6" s="3"/>
      <c r="G6" s="3"/>
      <c r="H6" s="53"/>
      <c r="K6" s="54"/>
      <c r="N6" s="4" t="s">
        <v>546</v>
      </c>
    </row>
    <row r="7" spans="2:18" ht="14" x14ac:dyDescent="0.3">
      <c r="C7" s="5" t="s">
        <v>40</v>
      </c>
      <c r="D7" s="308"/>
      <c r="E7" s="53" t="s">
        <v>868</v>
      </c>
      <c r="F7" s="5" t="s">
        <v>100</v>
      </c>
      <c r="G7" s="308"/>
      <c r="H7" s="167"/>
      <c r="K7" s="54"/>
      <c r="N7" s="4" t="s">
        <v>545</v>
      </c>
    </row>
    <row r="8" spans="2:18" ht="14" x14ac:dyDescent="0.3">
      <c r="C8" s="6" t="s">
        <v>226</v>
      </c>
      <c r="D8" s="308"/>
      <c r="E8" s="309"/>
      <c r="F8" s="6" t="s">
        <v>226</v>
      </c>
      <c r="G8" s="308"/>
      <c r="H8" s="167"/>
      <c r="I8" s="368" t="s">
        <v>276</v>
      </c>
      <c r="K8" s="60" t="s">
        <v>276</v>
      </c>
    </row>
    <row r="9" spans="2:18" ht="14" x14ac:dyDescent="0.3">
      <c r="C9" s="6" t="s">
        <v>227</v>
      </c>
      <c r="D9" s="308"/>
      <c r="E9" s="53" t="s">
        <v>869</v>
      </c>
      <c r="F9" s="6" t="s">
        <v>227</v>
      </c>
      <c r="G9" s="308"/>
      <c r="H9" s="167"/>
      <c r="K9" s="54"/>
    </row>
    <row r="10" spans="2:18" ht="14" x14ac:dyDescent="0.3">
      <c r="C10" s="6" t="s">
        <v>228</v>
      </c>
      <c r="D10" s="308"/>
      <c r="E10" s="309"/>
      <c r="F10" s="6" t="s">
        <v>228</v>
      </c>
      <c r="G10" s="308"/>
      <c r="H10" s="167"/>
      <c r="K10" s="54"/>
    </row>
    <row r="11" spans="2:18" ht="14" x14ac:dyDescent="0.3">
      <c r="C11" s="6" t="s">
        <v>138</v>
      </c>
      <c r="D11" s="308"/>
      <c r="E11" s="3"/>
      <c r="F11" s="6" t="s">
        <v>138</v>
      </c>
      <c r="G11" s="308"/>
      <c r="H11" s="167"/>
      <c r="K11" s="54"/>
    </row>
    <row r="12" spans="2:18" ht="14" x14ac:dyDescent="0.3">
      <c r="C12" s="6" t="s">
        <v>139</v>
      </c>
      <c r="D12" s="308"/>
      <c r="E12" s="3"/>
      <c r="F12" s="6" t="s">
        <v>139</v>
      </c>
      <c r="G12" s="308"/>
      <c r="H12" s="167"/>
      <c r="K12" s="54"/>
    </row>
    <row r="13" spans="2:18" x14ac:dyDescent="0.3">
      <c r="C13" s="7"/>
      <c r="D13" s="3"/>
      <c r="E13" s="3"/>
      <c r="F13" s="7"/>
      <c r="G13" s="3"/>
      <c r="H13" s="244" t="s">
        <v>275</v>
      </c>
      <c r="K13" s="54"/>
    </row>
    <row r="14" spans="2:18" ht="14" x14ac:dyDescent="0.3">
      <c r="C14" s="5" t="s">
        <v>39</v>
      </c>
      <c r="D14" s="308"/>
      <c r="E14" s="53" t="s">
        <v>868</v>
      </c>
      <c r="F14" s="5" t="s">
        <v>249</v>
      </c>
      <c r="G14" s="308"/>
      <c r="H14" s="309"/>
      <c r="K14" s="54"/>
    </row>
    <row r="15" spans="2:18" ht="14" x14ac:dyDescent="0.3">
      <c r="C15" s="6" t="s">
        <v>226</v>
      </c>
      <c r="D15" s="308"/>
      <c r="E15" s="309"/>
      <c r="F15" s="6" t="s">
        <v>226</v>
      </c>
      <c r="G15" s="308"/>
      <c r="H15" s="53" t="s">
        <v>868</v>
      </c>
      <c r="K15" s="54"/>
      <c r="N15" s="360" t="s">
        <v>253</v>
      </c>
      <c r="O15" s="552" t="e">
        <f>#REF!</f>
        <v>#REF!</v>
      </c>
    </row>
    <row r="16" spans="2:18" ht="14" x14ac:dyDescent="0.3">
      <c r="C16" s="6" t="s">
        <v>227</v>
      </c>
      <c r="D16" s="308"/>
      <c r="E16" s="53" t="s">
        <v>869</v>
      </c>
      <c r="F16" s="6" t="s">
        <v>227</v>
      </c>
      <c r="G16" s="308"/>
      <c r="H16" s="309"/>
      <c r="K16" s="54"/>
    </row>
    <row r="17" spans="3:11" ht="14" x14ac:dyDescent="0.3">
      <c r="C17" s="6" t="s">
        <v>228</v>
      </c>
      <c r="D17" s="308"/>
      <c r="E17" s="309"/>
      <c r="F17" s="6" t="s">
        <v>228</v>
      </c>
      <c r="G17" s="308"/>
      <c r="H17" s="53" t="s">
        <v>869</v>
      </c>
      <c r="K17" s="54"/>
    </row>
    <row r="18" spans="3:11" ht="14" x14ac:dyDescent="0.3">
      <c r="C18" s="6" t="s">
        <v>138</v>
      </c>
      <c r="D18" s="308"/>
      <c r="E18" s="3"/>
      <c r="F18" s="6" t="s">
        <v>138</v>
      </c>
      <c r="G18" s="308"/>
      <c r="H18" s="309"/>
      <c r="K18" s="54"/>
    </row>
    <row r="19" spans="3:11" ht="14" x14ac:dyDescent="0.3">
      <c r="C19" s="6" t="s">
        <v>139</v>
      </c>
      <c r="D19" s="308"/>
      <c r="E19" s="3"/>
      <c r="F19" s="6" t="s">
        <v>139</v>
      </c>
      <c r="G19" s="308"/>
      <c r="H19" s="167"/>
      <c r="K19" s="54"/>
    </row>
    <row r="20" spans="3:11" x14ac:dyDescent="0.3">
      <c r="C20" s="8"/>
      <c r="E20" s="3"/>
      <c r="H20" s="244" t="s">
        <v>275</v>
      </c>
      <c r="K20" s="54"/>
    </row>
    <row r="21" spans="3:11" ht="14" x14ac:dyDescent="0.3">
      <c r="C21" s="5" t="s">
        <v>101</v>
      </c>
      <c r="D21" s="308"/>
      <c r="E21" s="53" t="s">
        <v>868</v>
      </c>
      <c r="F21" s="5" t="s">
        <v>245</v>
      </c>
      <c r="G21" s="308"/>
      <c r="H21" s="309"/>
      <c r="K21" s="54"/>
    </row>
    <row r="22" spans="3:11" ht="14" x14ac:dyDescent="0.3">
      <c r="C22" s="6" t="s">
        <v>226</v>
      </c>
      <c r="D22" s="308"/>
      <c r="E22" s="309"/>
      <c r="F22" s="6" t="s">
        <v>226</v>
      </c>
      <c r="G22" s="308"/>
      <c r="H22" s="53" t="s">
        <v>868</v>
      </c>
      <c r="K22" s="54"/>
    </row>
    <row r="23" spans="3:11" ht="14" x14ac:dyDescent="0.3">
      <c r="C23" s="6" t="s">
        <v>227</v>
      </c>
      <c r="D23" s="308"/>
      <c r="E23" s="53" t="s">
        <v>869</v>
      </c>
      <c r="F23" s="6" t="s">
        <v>227</v>
      </c>
      <c r="G23" s="308"/>
      <c r="H23" s="309"/>
      <c r="K23" s="54"/>
    </row>
    <row r="24" spans="3:11" ht="14" x14ac:dyDescent="0.3">
      <c r="C24" s="6" t="s">
        <v>228</v>
      </c>
      <c r="D24" s="308"/>
      <c r="E24" s="309"/>
      <c r="F24" s="6" t="s">
        <v>228</v>
      </c>
      <c r="G24" s="308"/>
      <c r="H24" s="53" t="s">
        <v>869</v>
      </c>
      <c r="K24" s="54"/>
    </row>
    <row r="25" spans="3:11" ht="14" x14ac:dyDescent="0.3">
      <c r="C25" s="6" t="s">
        <v>138</v>
      </c>
      <c r="D25" s="308"/>
      <c r="E25" s="3"/>
      <c r="F25" s="6" t="s">
        <v>138</v>
      </c>
      <c r="G25" s="308"/>
      <c r="H25" s="309"/>
      <c r="K25" s="54"/>
    </row>
    <row r="26" spans="3:11" ht="14" x14ac:dyDescent="0.3">
      <c r="C26" s="6" t="s">
        <v>139</v>
      </c>
      <c r="D26" s="308"/>
      <c r="E26" s="3"/>
      <c r="F26" s="6" t="s">
        <v>139</v>
      </c>
      <c r="G26" s="308"/>
      <c r="H26" s="167"/>
      <c r="K26" s="54"/>
    </row>
    <row r="27" spans="3:11" x14ac:dyDescent="0.3">
      <c r="C27" s="7"/>
      <c r="D27" s="3"/>
      <c r="E27" s="3"/>
      <c r="F27" s="8"/>
      <c r="H27" s="244" t="s">
        <v>275</v>
      </c>
      <c r="K27" s="54"/>
    </row>
    <row r="28" spans="3:11" ht="14" x14ac:dyDescent="0.3">
      <c r="C28" s="5" t="s">
        <v>250</v>
      </c>
      <c r="D28" s="308"/>
      <c r="F28" s="5" t="s">
        <v>246</v>
      </c>
      <c r="G28" s="308"/>
      <c r="H28" s="309"/>
      <c r="K28" s="54"/>
    </row>
    <row r="29" spans="3:11" ht="14" x14ac:dyDescent="0.3">
      <c r="C29" s="6" t="s">
        <v>226</v>
      </c>
      <c r="D29" s="308"/>
      <c r="F29" s="6" t="s">
        <v>226</v>
      </c>
      <c r="G29" s="308"/>
      <c r="H29" s="53" t="s">
        <v>868</v>
      </c>
      <c r="K29" s="54"/>
    </row>
    <row r="30" spans="3:11" ht="14" x14ac:dyDescent="0.3">
      <c r="C30" s="6" t="s">
        <v>227</v>
      </c>
      <c r="D30" s="308"/>
      <c r="F30" s="6" t="s">
        <v>227</v>
      </c>
      <c r="G30" s="308"/>
      <c r="H30" s="309"/>
      <c r="K30" s="54"/>
    </row>
    <row r="31" spans="3:11" ht="14" x14ac:dyDescent="0.3">
      <c r="C31" s="6" t="s">
        <v>228</v>
      </c>
      <c r="D31" s="308"/>
      <c r="F31" s="6" t="s">
        <v>228</v>
      </c>
      <c r="G31" s="308"/>
      <c r="H31" s="53" t="s">
        <v>869</v>
      </c>
      <c r="K31" s="54"/>
    </row>
    <row r="32" spans="3:11" ht="14" x14ac:dyDescent="0.3">
      <c r="C32" s="6" t="s">
        <v>138</v>
      </c>
      <c r="D32" s="308"/>
      <c r="F32" s="6" t="s">
        <v>138</v>
      </c>
      <c r="G32" s="308"/>
      <c r="H32" s="309"/>
      <c r="K32" s="54"/>
    </row>
    <row r="33" spans="3:11" ht="14" x14ac:dyDescent="0.3">
      <c r="C33" s="6" t="s">
        <v>139</v>
      </c>
      <c r="D33" s="308"/>
      <c r="F33" s="6" t="s">
        <v>139</v>
      </c>
      <c r="G33" s="308"/>
      <c r="H33" s="167"/>
      <c r="K33" s="54"/>
    </row>
    <row r="34" spans="3:11" x14ac:dyDescent="0.3">
      <c r="C34" s="7"/>
      <c r="D34" s="3"/>
      <c r="E34" s="3"/>
      <c r="F34" s="7"/>
      <c r="G34" s="3"/>
      <c r="H34" s="244" t="s">
        <v>275</v>
      </c>
      <c r="K34" s="54"/>
    </row>
    <row r="35" spans="3:11" ht="14" x14ac:dyDescent="0.3">
      <c r="C35" s="5" t="s">
        <v>229</v>
      </c>
      <c r="D35" s="308"/>
      <c r="F35" s="5" t="s">
        <v>247</v>
      </c>
      <c r="G35" s="308"/>
      <c r="H35" s="309"/>
      <c r="K35" s="54"/>
    </row>
    <row r="36" spans="3:11" ht="14" x14ac:dyDescent="0.3">
      <c r="C36" s="6" t="s">
        <v>226</v>
      </c>
      <c r="D36" s="308"/>
      <c r="F36" s="6" t="s">
        <v>226</v>
      </c>
      <c r="G36" s="308"/>
      <c r="H36" s="53" t="s">
        <v>868</v>
      </c>
      <c r="K36" s="54"/>
    </row>
    <row r="37" spans="3:11" ht="14" x14ac:dyDescent="0.3">
      <c r="C37" s="6" t="s">
        <v>227</v>
      </c>
      <c r="D37" s="308"/>
      <c r="F37" s="6" t="s">
        <v>227</v>
      </c>
      <c r="G37" s="308"/>
      <c r="H37" s="309"/>
      <c r="K37" s="54"/>
    </row>
    <row r="38" spans="3:11" ht="14" x14ac:dyDescent="0.3">
      <c r="C38" s="6" t="s">
        <v>228</v>
      </c>
      <c r="D38" s="308"/>
      <c r="F38" s="6" t="s">
        <v>228</v>
      </c>
      <c r="G38" s="308"/>
      <c r="H38" s="53" t="s">
        <v>869</v>
      </c>
      <c r="K38" s="54"/>
    </row>
    <row r="39" spans="3:11" ht="14" x14ac:dyDescent="0.3">
      <c r="C39" s="6" t="s">
        <v>138</v>
      </c>
      <c r="D39" s="308"/>
      <c r="F39" s="6" t="s">
        <v>138</v>
      </c>
      <c r="G39" s="308"/>
      <c r="H39" s="309"/>
      <c r="K39" s="54"/>
    </row>
    <row r="40" spans="3:11" ht="14" x14ac:dyDescent="0.3">
      <c r="C40" s="6" t="s">
        <v>139</v>
      </c>
      <c r="D40" s="308"/>
      <c r="F40" s="6" t="s">
        <v>139</v>
      </c>
      <c r="G40" s="308"/>
      <c r="H40" s="167"/>
      <c r="K40" s="54"/>
    </row>
    <row r="41" spans="3:11" ht="14.5" x14ac:dyDescent="0.35">
      <c r="C41" s="7"/>
      <c r="D41" s="3"/>
      <c r="E41" s="3"/>
      <c r="F41" s="7"/>
      <c r="G41" s="3"/>
      <c r="H41"/>
      <c r="K41" s="54"/>
    </row>
    <row r="42" spans="3:11" ht="14.5" x14ac:dyDescent="0.35">
      <c r="C42" s="5" t="s">
        <v>230</v>
      </c>
      <c r="D42" s="308"/>
      <c r="E42" s="3"/>
      <c r="F42" s="5" t="s">
        <v>872</v>
      </c>
      <c r="G42" s="308"/>
      <c r="H42"/>
      <c r="K42" s="54"/>
    </row>
    <row r="43" spans="3:11" ht="14.5" x14ac:dyDescent="0.35">
      <c r="C43" s="6" t="s">
        <v>226</v>
      </c>
      <c r="D43" s="308"/>
      <c r="E43" s="3"/>
      <c r="F43" s="6" t="s">
        <v>226</v>
      </c>
      <c r="G43" s="308"/>
      <c r="H43"/>
      <c r="K43" s="54"/>
    </row>
    <row r="44" spans="3:11" ht="14.5" x14ac:dyDescent="0.35">
      <c r="C44" s="6" t="s">
        <v>227</v>
      </c>
      <c r="D44" s="308"/>
      <c r="E44" s="3"/>
      <c r="F44" s="6" t="s">
        <v>227</v>
      </c>
      <c r="G44" s="308"/>
      <c r="H44"/>
      <c r="K44" s="54"/>
    </row>
    <row r="45" spans="3:11" ht="14.5" x14ac:dyDescent="0.35">
      <c r="C45" s="6" t="s">
        <v>228</v>
      </c>
      <c r="D45" s="308"/>
      <c r="E45" s="3"/>
      <c r="F45" s="6" t="s">
        <v>228</v>
      </c>
      <c r="G45" s="308"/>
      <c r="H45"/>
      <c r="K45" s="54"/>
    </row>
    <row r="46" spans="3:11" ht="14.5" x14ac:dyDescent="0.35">
      <c r="C46" s="6" t="s">
        <v>138</v>
      </c>
      <c r="D46" s="308"/>
      <c r="E46" s="3"/>
      <c r="F46" s="6" t="s">
        <v>138</v>
      </c>
      <c r="G46" s="308"/>
      <c r="H46"/>
      <c r="K46" s="54"/>
    </row>
    <row r="47" spans="3:11" ht="14" x14ac:dyDescent="0.3">
      <c r="C47" s="6" t="s">
        <v>139</v>
      </c>
      <c r="D47" s="308"/>
      <c r="E47" s="3"/>
      <c r="F47" s="6" t="s">
        <v>139</v>
      </c>
      <c r="G47" s="308"/>
      <c r="H47" s="167"/>
      <c r="K47" s="54"/>
    </row>
    <row r="48" spans="3:11" x14ac:dyDescent="0.3">
      <c r="C48" s="7"/>
      <c r="D48" s="3"/>
      <c r="E48" s="3"/>
      <c r="F48" s="7"/>
      <c r="G48" s="3"/>
      <c r="H48" s="244" t="s">
        <v>275</v>
      </c>
      <c r="K48" s="54"/>
    </row>
    <row r="49" spans="1:22" ht="14" x14ac:dyDescent="0.3">
      <c r="C49" s="506" t="s">
        <v>680</v>
      </c>
      <c r="D49" s="308"/>
      <c r="E49" s="3"/>
      <c r="F49" s="5" t="s">
        <v>414</v>
      </c>
      <c r="G49" s="308"/>
      <c r="H49" s="309"/>
      <c r="K49" s="54"/>
    </row>
    <row r="50" spans="1:22" ht="14" x14ac:dyDescent="0.3">
      <c r="C50" s="6" t="s">
        <v>226</v>
      </c>
      <c r="D50" s="308"/>
      <c r="E50" s="3"/>
      <c r="F50" s="6" t="s">
        <v>226</v>
      </c>
      <c r="G50" s="308"/>
      <c r="H50" s="167"/>
      <c r="K50" s="54"/>
    </row>
    <row r="51" spans="1:22" ht="14" x14ac:dyDescent="0.3">
      <c r="C51" s="6" t="s">
        <v>227</v>
      </c>
      <c r="D51" s="308"/>
      <c r="E51" s="3"/>
      <c r="F51" s="6" t="s">
        <v>227</v>
      </c>
      <c r="G51" s="308"/>
      <c r="H51" s="167"/>
      <c r="K51" s="54"/>
    </row>
    <row r="52" spans="1:22" ht="14" x14ac:dyDescent="0.3">
      <c r="C52" s="6" t="s">
        <v>228</v>
      </c>
      <c r="D52" s="308"/>
      <c r="E52" s="3"/>
      <c r="F52" s="6" t="s">
        <v>228</v>
      </c>
      <c r="G52" s="308"/>
      <c r="H52" s="167"/>
      <c r="K52" s="54"/>
    </row>
    <row r="53" spans="1:22" ht="14" x14ac:dyDescent="0.3">
      <c r="C53" s="6" t="s">
        <v>138</v>
      </c>
      <c r="D53" s="308"/>
      <c r="E53" s="3"/>
      <c r="F53" s="6" t="s">
        <v>138</v>
      </c>
      <c r="G53" s="308"/>
      <c r="H53" s="167"/>
      <c r="K53" s="54"/>
    </row>
    <row r="54" spans="1:22" ht="14" x14ac:dyDescent="0.3">
      <c r="C54" s="6" t="s">
        <v>139</v>
      </c>
      <c r="D54" s="308"/>
      <c r="E54" s="3"/>
      <c r="F54" s="6" t="s">
        <v>139</v>
      </c>
      <c r="G54" s="308"/>
      <c r="H54" s="167"/>
      <c r="K54" s="54"/>
    </row>
    <row r="55" spans="1:22" ht="5.15" customHeight="1" x14ac:dyDescent="0.3">
      <c r="C55" s="7"/>
      <c r="D55" s="3"/>
      <c r="E55" s="3"/>
      <c r="F55" s="7"/>
      <c r="G55" s="3"/>
      <c r="K55" s="54"/>
    </row>
    <row r="56" spans="1:22" x14ac:dyDescent="0.3">
      <c r="E56" s="168" t="s">
        <v>295</v>
      </c>
      <c r="F56" s="7"/>
      <c r="G56" s="3"/>
      <c r="K56" s="54"/>
    </row>
    <row r="57" spans="1:22" ht="14" x14ac:dyDescent="0.3">
      <c r="C57" s="5" t="s">
        <v>296</v>
      </c>
      <c r="D57" s="308"/>
      <c r="E57" s="3"/>
      <c r="F57" s="5" t="s">
        <v>297</v>
      </c>
      <c r="G57" s="308"/>
      <c r="H57" s="167"/>
      <c r="K57" s="54"/>
    </row>
    <row r="58" spans="1:22" ht="14" x14ac:dyDescent="0.3">
      <c r="C58" s="6" t="s">
        <v>226</v>
      </c>
      <c r="D58" s="308"/>
      <c r="E58" s="3"/>
      <c r="F58" s="6" t="s">
        <v>226</v>
      </c>
      <c r="G58" s="308"/>
      <c r="H58" s="167"/>
      <c r="K58" s="54"/>
    </row>
    <row r="59" spans="1:22" ht="14" x14ac:dyDescent="0.3">
      <c r="C59" s="6" t="s">
        <v>227</v>
      </c>
      <c r="D59" s="308"/>
      <c r="E59" s="3"/>
      <c r="F59" s="6" t="s">
        <v>227</v>
      </c>
      <c r="G59" s="308"/>
      <c r="K59" s="54"/>
    </row>
    <row r="60" spans="1:22" ht="14" x14ac:dyDescent="0.3">
      <c r="C60" s="6" t="s">
        <v>228</v>
      </c>
      <c r="D60" s="308"/>
      <c r="E60" s="3"/>
      <c r="F60" s="6" t="s">
        <v>228</v>
      </c>
      <c r="G60" s="308"/>
      <c r="K60" s="54"/>
    </row>
    <row r="61" spans="1:22" ht="14" x14ac:dyDescent="0.3">
      <c r="C61" s="6" t="s">
        <v>138</v>
      </c>
      <c r="D61" s="308"/>
      <c r="E61" s="3"/>
      <c r="F61" s="6" t="s">
        <v>138</v>
      </c>
      <c r="G61" s="308"/>
      <c r="H61" s="167"/>
      <c r="K61" s="54"/>
    </row>
    <row r="62" spans="1:22" ht="14" x14ac:dyDescent="0.3">
      <c r="C62" s="6" t="s">
        <v>139</v>
      </c>
      <c r="D62" s="308"/>
      <c r="E62" s="3"/>
      <c r="F62" s="6" t="s">
        <v>139</v>
      </c>
      <c r="G62" s="308"/>
      <c r="H62" s="167"/>
      <c r="K62" s="54"/>
    </row>
    <row r="63" spans="1:22" s="820" customFormat="1" ht="14" x14ac:dyDescent="0.3">
      <c r="A63" s="824"/>
      <c r="B63" s="824"/>
      <c r="C63" s="940"/>
      <c r="D63" s="941"/>
      <c r="F63" s="942"/>
      <c r="G63" s="941"/>
      <c r="H63" s="941"/>
      <c r="I63" s="824"/>
      <c r="J63" s="824"/>
      <c r="K63" s="943"/>
      <c r="V63" s="781"/>
    </row>
    <row r="64" spans="1:22" s="820" customFormat="1" ht="14" x14ac:dyDescent="0.3">
      <c r="A64" s="824"/>
      <c r="B64" s="944" t="s">
        <v>930</v>
      </c>
      <c r="C64" s="940"/>
      <c r="D64" s="941"/>
      <c r="F64" s="942"/>
      <c r="G64" s="941"/>
      <c r="H64" s="941"/>
      <c r="I64" s="824"/>
      <c r="J64" s="824"/>
      <c r="K64" s="943"/>
      <c r="V64" s="781"/>
    </row>
    <row r="65" spans="1:22" s="820" customFormat="1" ht="14" x14ac:dyDescent="0.3">
      <c r="A65" s="824"/>
      <c r="B65" s="945" t="s">
        <v>932</v>
      </c>
      <c r="C65" s="940"/>
      <c r="D65" s="941"/>
      <c r="F65" s="942"/>
      <c r="G65" s="941"/>
      <c r="H65" s="941"/>
      <c r="I65" s="824"/>
      <c r="J65" s="824"/>
      <c r="K65" s="943"/>
      <c r="V65" s="781"/>
    </row>
    <row r="66" spans="1:22" s="820" customFormat="1" ht="14" x14ac:dyDescent="0.3">
      <c r="A66" s="824"/>
      <c r="B66" s="824" t="s">
        <v>931</v>
      </c>
      <c r="C66" s="940"/>
      <c r="D66" s="941"/>
      <c r="F66" s="942"/>
      <c r="G66" s="941"/>
      <c r="H66" s="941"/>
      <c r="I66" s="824"/>
      <c r="J66" s="824"/>
      <c r="K66" s="943"/>
      <c r="V66" s="781"/>
    </row>
    <row r="67" spans="1:22" s="820" customFormat="1" ht="5.15" customHeight="1" x14ac:dyDescent="0.3">
      <c r="A67" s="824"/>
      <c r="B67" s="824"/>
      <c r="C67" s="940"/>
      <c r="D67" s="941"/>
      <c r="F67" s="942"/>
      <c r="G67" s="941"/>
      <c r="H67" s="941"/>
      <c r="I67" s="824"/>
      <c r="J67" s="824"/>
      <c r="K67" s="943"/>
      <c r="V67" s="781"/>
    </row>
    <row r="68" spans="1:22" s="820" customFormat="1" ht="14" x14ac:dyDescent="0.3">
      <c r="A68" s="824"/>
      <c r="F68" s="940" t="s">
        <v>935</v>
      </c>
      <c r="G68" s="960"/>
      <c r="H68" s="941"/>
      <c r="I68" s="824"/>
      <c r="J68" s="824"/>
      <c r="K68" s="943"/>
      <c r="V68" s="781"/>
    </row>
    <row r="69" spans="1:22" s="832" customFormat="1" ht="15.5" x14ac:dyDescent="0.35">
      <c r="F69" s="946" t="s">
        <v>933</v>
      </c>
      <c r="G69" s="961"/>
      <c r="I69" s="947"/>
      <c r="N69" s="820"/>
      <c r="O69" s="820"/>
    </row>
    <row r="70" spans="1:22" s="832" customFormat="1" ht="15.5" x14ac:dyDescent="0.35">
      <c r="F70" s="946" t="s">
        <v>934</v>
      </c>
      <c r="G70" s="962"/>
      <c r="I70" s="947"/>
      <c r="N70" s="820"/>
      <c r="O70" s="820"/>
    </row>
    <row r="71" spans="1:22" s="832" customFormat="1" ht="5.15" customHeight="1" x14ac:dyDescent="0.35">
      <c r="F71" s="946"/>
      <c r="G71" s="917"/>
      <c r="I71" s="947"/>
      <c r="N71" s="820"/>
      <c r="O71" s="820"/>
    </row>
    <row r="72" spans="1:22" s="820" customFormat="1" ht="15.5" x14ac:dyDescent="0.35">
      <c r="A72" s="824"/>
      <c r="B72" s="824"/>
      <c r="C72" s="948" t="s">
        <v>936</v>
      </c>
      <c r="E72" s="824"/>
      <c r="F72" s="949"/>
      <c r="G72" s="824"/>
      <c r="I72" s="824"/>
      <c r="J72" s="824"/>
      <c r="K72" s="943"/>
      <c r="N72" s="832"/>
      <c r="O72" s="832"/>
      <c r="V72" s="781"/>
    </row>
    <row r="73" spans="1:22" s="820" customFormat="1" ht="71.5" customHeight="1" x14ac:dyDescent="0.3">
      <c r="A73" s="824"/>
      <c r="B73" s="824"/>
      <c r="C73" s="1086"/>
      <c r="D73" s="1086"/>
      <c r="E73" s="1086"/>
      <c r="F73" s="1086"/>
      <c r="G73" s="1086"/>
      <c r="I73" s="824"/>
      <c r="J73" s="824"/>
      <c r="M73" s="820">
        <v>1000</v>
      </c>
      <c r="V73" s="781"/>
    </row>
    <row r="74" spans="1:22" s="820" customFormat="1" x14ac:dyDescent="0.3">
      <c r="A74" s="824"/>
      <c r="B74" s="824"/>
      <c r="C74" s="950" t="s">
        <v>274</v>
      </c>
      <c r="E74" s="951">
        <f>1500-LEN(C73)</f>
        <v>1500</v>
      </c>
      <c r="I74" s="824"/>
      <c r="J74" s="824"/>
      <c r="V74" s="781"/>
    </row>
    <row r="80" spans="1:22" x14ac:dyDescent="0.3">
      <c r="C80" s="3"/>
      <c r="D80" s="3"/>
      <c r="E80" s="3"/>
      <c r="F80" s="3"/>
      <c r="G80" s="3"/>
    </row>
    <row r="81" spans="3:7" x14ac:dyDescent="0.3">
      <c r="E81" s="3"/>
    </row>
    <row r="87" spans="3:7" x14ac:dyDescent="0.3">
      <c r="C87" s="3"/>
      <c r="D87" s="3"/>
      <c r="F87" s="3"/>
      <c r="G87" s="3"/>
    </row>
    <row r="88" spans="3:7" x14ac:dyDescent="0.3">
      <c r="C88" s="3"/>
      <c r="D88" s="3"/>
      <c r="F88" s="3"/>
      <c r="G88" s="3"/>
    </row>
    <row r="90" spans="3:7" hidden="1" x14ac:dyDescent="0.3">
      <c r="D90" s="4" t="s">
        <v>242</v>
      </c>
    </row>
    <row r="91" spans="3:7" hidden="1" x14ac:dyDescent="0.3">
      <c r="D91" s="4" t="s">
        <v>137</v>
      </c>
    </row>
  </sheetData>
  <sheetProtection algorithmName="SHA-512" hashValue="1tl9J5vOIAWAVnAL1Tireqhu8UYyAXfUVXHGbzhwkmMN/ogDDUxQXulfBmHSij3jmq+6/2efJ4YNO6O8ltBWlA==" saltValue="5po1n26ElEiuERT7yD50Jg==" spinCount="100000" sheet="1" selectLockedCells="1"/>
  <mergeCells count="5">
    <mergeCell ref="B4:H5"/>
    <mergeCell ref="C73:G73"/>
    <mergeCell ref="B1:H1"/>
    <mergeCell ref="B2:H2"/>
    <mergeCell ref="B3:H3"/>
  </mergeCells>
  <dataValidations count="5">
    <dataValidation type="list" showInputMessage="1" showErrorMessage="1" sqref="H18 H49 H25 H32 H14 H16 H21 H23 H28 H30 H35 H37 H39 E24 E22 E17 E15 E10 E8" xr:uid="{66A254B6-9A02-419D-A450-498223458488}">
      <formula1>$I$7:$I$8</formula1>
    </dataValidation>
    <dataValidation showInputMessage="1" showErrorMessage="1" sqref="H40 G28:G33 D14:D19 G42:G47 D28:D33 D57:D67 D21:D26 H26 D7:D12 H19 D49:D54 G7:H12 D42:D47 G14:G19 G21:G26 D35:D40 G35:G40 H33 H61:H68 H57:H58 G57:G67 H50:H54 G49:G54 H47" xr:uid="{2373613F-CE22-4A1A-93BC-512555D3631C}"/>
    <dataValidation type="list" showInputMessage="1" showErrorMessage="1" sqref="O15" xr:uid="{DB85599E-1876-4A29-933C-91105EAEAB86}">
      <formula1>$C$4:$C$4</formula1>
    </dataValidation>
    <dataValidation type="list" allowBlank="1" showInputMessage="1" showErrorMessage="1" sqref="G70" xr:uid="{2352ED87-F400-4DC7-91A7-090D0DAD237E}">
      <formula1>"2022,2023,2024"</formula1>
    </dataValidation>
    <dataValidation type="list" allowBlank="1" showInputMessage="1" showErrorMessage="1" sqref="G68" xr:uid="{32DE6766-2078-4B54-8005-7B70E899D1E4}">
      <formula1>"Yes,No"</formula1>
    </dataValidation>
  </dataValidations>
  <pageMargins left="0.25" right="0.25" top="0.3" bottom="0.3" header="0.3" footer="0.1"/>
  <pageSetup paperSize="5" scale="72" orientation="portrait" r:id="rId1"/>
  <headerFooter>
    <oddFooter>&amp;L&amp;"Arial Narrow,Regular"&amp;8&amp;A&amp;R&amp;"Arial Narrow,Regular"&amp;8Page &amp;P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08361-0CEB-4880-B394-F0C65556048B}">
  <sheetPr codeName="Sheet6">
    <pageSetUpPr fitToPage="1"/>
  </sheetPr>
  <dimension ref="B1:V102"/>
  <sheetViews>
    <sheetView showGridLines="0" view="pageBreakPreview" topLeftCell="A9" zoomScaleNormal="58" zoomScaleSheetLayoutView="100" workbookViewId="0">
      <selection activeCell="F55" sqref="F55:L55"/>
    </sheetView>
    <sheetView workbookViewId="1"/>
  </sheetViews>
  <sheetFormatPr defaultColWidth="10.453125" defaultRowHeight="12.5" x14ac:dyDescent="0.25"/>
  <cols>
    <col min="1" max="1" width="3.54296875" style="268" customWidth="1"/>
    <col min="2" max="15" width="9.81640625" style="268" customWidth="1"/>
    <col min="16" max="16" width="13.1796875" style="268" customWidth="1"/>
    <col min="17" max="21" width="9.81640625" style="268" customWidth="1"/>
    <col min="22" max="22" width="5.54296875" style="268" customWidth="1"/>
    <col min="23" max="16384" width="10.453125" style="268"/>
  </cols>
  <sheetData>
    <row r="1" spans="2:22" s="596" customFormat="1" ht="15.5" x14ac:dyDescent="0.35">
      <c r="B1" s="968" t="s">
        <v>480</v>
      </c>
      <c r="C1" s="968"/>
      <c r="D1" s="968"/>
      <c r="E1" s="968"/>
      <c r="F1" s="968"/>
      <c r="G1" s="968"/>
      <c r="H1" s="968"/>
      <c r="I1" s="968"/>
      <c r="J1" s="968"/>
      <c r="K1" s="968"/>
      <c r="L1" s="968"/>
      <c r="M1" s="968"/>
      <c r="N1" s="968"/>
      <c r="O1" s="968"/>
      <c r="P1" s="968"/>
      <c r="Q1" s="968"/>
      <c r="R1" s="968"/>
      <c r="S1" s="968"/>
      <c r="T1" s="968"/>
      <c r="U1" s="968"/>
      <c r="V1" s="968"/>
    </row>
    <row r="2" spans="2:22" s="596" customFormat="1" ht="30" customHeight="1" x14ac:dyDescent="0.35">
      <c r="B2" s="969" t="s">
        <v>429</v>
      </c>
      <c r="C2" s="969"/>
      <c r="D2" s="969"/>
      <c r="E2" s="969"/>
      <c r="F2" s="969"/>
      <c r="G2" s="969"/>
      <c r="H2" s="969"/>
      <c r="I2" s="969"/>
      <c r="J2" s="969"/>
      <c r="K2" s="969"/>
      <c r="L2" s="969"/>
      <c r="M2" s="969"/>
      <c r="N2" s="969"/>
      <c r="O2" s="969"/>
      <c r="P2" s="969"/>
      <c r="Q2" s="969"/>
      <c r="R2" s="969"/>
      <c r="S2" s="969"/>
      <c r="T2" s="969"/>
      <c r="U2" s="969"/>
      <c r="V2" s="969"/>
    </row>
    <row r="3" spans="2:22" s="596" customFormat="1" ht="17.5" customHeight="1" x14ac:dyDescent="0.35">
      <c r="B3" s="1088" t="str">
        <f>Instructions!B3</f>
        <v>Updated: August 2024</v>
      </c>
      <c r="C3" s="1089"/>
      <c r="D3" s="1089"/>
      <c r="E3" s="1089"/>
      <c r="F3" s="1089"/>
      <c r="G3" s="1089"/>
      <c r="H3" s="1089"/>
      <c r="I3" s="1089"/>
      <c r="J3" s="1089"/>
      <c r="K3" s="1089"/>
      <c r="L3" s="1089"/>
      <c r="M3" s="1089"/>
      <c r="N3" s="1089"/>
      <c r="O3" s="1089"/>
      <c r="P3" s="1089"/>
      <c r="Q3" s="1089"/>
      <c r="R3" s="1089"/>
      <c r="S3" s="1089"/>
      <c r="T3" s="1089"/>
      <c r="U3" s="1089"/>
      <c r="V3" s="1090"/>
    </row>
    <row r="4" spans="2:22" ht="7.5" customHeight="1" x14ac:dyDescent="0.3">
      <c r="B4" s="516"/>
      <c r="C4" s="508"/>
      <c r="D4" s="508"/>
      <c r="E4" s="508"/>
      <c r="F4" s="508"/>
      <c r="G4" s="508"/>
      <c r="H4" s="508"/>
      <c r="I4" s="508"/>
      <c r="J4" s="508"/>
      <c r="K4" s="508"/>
      <c r="L4" s="508"/>
      <c r="M4" s="508"/>
      <c r="N4" s="508"/>
      <c r="O4" s="508"/>
      <c r="P4" s="508"/>
      <c r="Q4" s="508"/>
      <c r="R4" s="508"/>
      <c r="S4" s="508"/>
      <c r="T4" s="508"/>
      <c r="U4" s="508"/>
      <c r="V4" s="508"/>
    </row>
    <row r="5" spans="2:22" ht="15.5" x14ac:dyDescent="0.35">
      <c r="B5" s="507" t="s">
        <v>428</v>
      </c>
      <c r="C5" s="508"/>
      <c r="D5" s="508"/>
      <c r="E5" s="508"/>
      <c r="F5" s="508"/>
      <c r="G5" s="508"/>
      <c r="H5" s="508"/>
      <c r="I5" s="508"/>
      <c r="J5" s="508"/>
      <c r="K5" s="508"/>
      <c r="L5" s="508"/>
      <c r="M5" s="508"/>
      <c r="N5" s="508"/>
      <c r="O5" s="508"/>
      <c r="P5" s="508"/>
      <c r="Q5" s="508"/>
      <c r="R5" s="508"/>
      <c r="S5" s="508"/>
      <c r="T5" s="508"/>
      <c r="U5" s="508"/>
      <c r="V5" s="508"/>
    </row>
    <row r="6" spans="2:22" ht="18" customHeight="1" x14ac:dyDescent="0.35">
      <c r="B6" s="507"/>
      <c r="C6" s="1106" t="s">
        <v>992</v>
      </c>
      <c r="D6" s="1106"/>
      <c r="E6" s="1106"/>
      <c r="F6" s="1106"/>
      <c r="G6" s="1106"/>
      <c r="H6" s="1106"/>
      <c r="I6" s="1106"/>
      <c r="J6" s="1106"/>
      <c r="K6" s="1106"/>
      <c r="L6" s="1106"/>
      <c r="M6" s="1106"/>
      <c r="N6" s="1106"/>
      <c r="O6" s="1106"/>
      <c r="P6" s="1106"/>
      <c r="Q6" s="1106"/>
      <c r="R6" s="1106"/>
      <c r="S6" s="1106"/>
      <c r="T6" s="1106"/>
      <c r="U6" s="1106"/>
      <c r="V6" s="1106"/>
    </row>
    <row r="7" spans="2:22" ht="18" customHeight="1" x14ac:dyDescent="0.35">
      <c r="B7" s="509"/>
      <c r="C7" s="1106" t="s">
        <v>427</v>
      </c>
      <c r="D7" s="1106"/>
      <c r="E7" s="1106"/>
      <c r="F7" s="1106"/>
      <c r="G7" s="1106"/>
      <c r="H7" s="1106"/>
      <c r="I7" s="1106"/>
      <c r="J7" s="1106"/>
      <c r="K7" s="1106"/>
      <c r="L7" s="1106"/>
      <c r="M7" s="1106"/>
      <c r="N7" s="1106"/>
      <c r="O7" s="1106"/>
      <c r="P7" s="1106"/>
      <c r="Q7" s="1106"/>
      <c r="R7" s="1106"/>
      <c r="S7" s="1106"/>
      <c r="T7" s="1106"/>
      <c r="U7" s="1106"/>
      <c r="V7" s="1106"/>
    </row>
    <row r="8" spans="2:22" ht="15.5" x14ac:dyDescent="0.35">
      <c r="B8" s="509"/>
      <c r="C8" s="1107" t="s">
        <v>426</v>
      </c>
      <c r="D8" s="1107"/>
      <c r="E8" s="1107"/>
      <c r="F8" s="1107"/>
      <c r="G8" s="1107"/>
      <c r="H8" s="1107"/>
      <c r="I8" s="1107"/>
      <c r="J8" s="1107"/>
      <c r="K8" s="1107"/>
      <c r="L8" s="1107"/>
      <c r="M8" s="1107"/>
      <c r="N8" s="1107"/>
      <c r="O8" s="1107"/>
      <c r="P8" s="1107"/>
      <c r="Q8" s="1107"/>
      <c r="R8" s="1107"/>
      <c r="S8" s="1107"/>
      <c r="T8" s="1107"/>
      <c r="U8" s="1107"/>
      <c r="V8" s="1107"/>
    </row>
    <row r="9" spans="2:22" ht="15.5" x14ac:dyDescent="0.35">
      <c r="B9" s="509"/>
      <c r="C9" s="1107" t="s">
        <v>425</v>
      </c>
      <c r="D9" s="1107"/>
      <c r="E9" s="1107"/>
      <c r="F9" s="1107"/>
      <c r="G9" s="1107"/>
      <c r="H9" s="1107"/>
      <c r="I9" s="1107"/>
      <c r="J9" s="1107"/>
      <c r="K9" s="1107"/>
      <c r="L9" s="1107"/>
      <c r="M9" s="1107"/>
      <c r="N9" s="1107"/>
      <c r="O9" s="1107"/>
      <c r="P9" s="1107"/>
      <c r="Q9" s="1107"/>
      <c r="R9" s="1107"/>
      <c r="S9" s="1107"/>
      <c r="T9" s="1107"/>
      <c r="U9" s="1107"/>
      <c r="V9" s="1107"/>
    </row>
    <row r="10" spans="2:22" ht="15.5" x14ac:dyDescent="0.25">
      <c r="B10" s="510"/>
      <c r="C10" s="1107" t="s">
        <v>424</v>
      </c>
      <c r="D10" s="1107"/>
      <c r="E10" s="1107"/>
      <c r="F10" s="1107"/>
      <c r="G10" s="1107"/>
      <c r="H10" s="1107"/>
      <c r="I10" s="1107"/>
      <c r="J10" s="1107"/>
      <c r="K10" s="1107"/>
      <c r="L10" s="1107"/>
      <c r="M10" s="1107"/>
      <c r="N10" s="1107"/>
      <c r="O10" s="1107"/>
      <c r="P10" s="1107"/>
      <c r="Q10" s="1107"/>
      <c r="R10" s="1107"/>
      <c r="S10" s="1107"/>
      <c r="T10" s="1107"/>
      <c r="U10" s="1107"/>
      <c r="V10" s="1107"/>
    </row>
    <row r="11" spans="2:22" ht="15.5" x14ac:dyDescent="0.25">
      <c r="B11" s="1107" t="s">
        <v>423</v>
      </c>
      <c r="C11" s="1107"/>
      <c r="D11" s="1107"/>
      <c r="E11" s="1107"/>
      <c r="F11" s="1107"/>
      <c r="G11" s="1107"/>
      <c r="H11" s="1107"/>
      <c r="I11" s="1107"/>
      <c r="J11" s="1107"/>
      <c r="K11" s="1107"/>
      <c r="L11" s="1107"/>
      <c r="M11" s="1107"/>
      <c r="N11" s="1107"/>
      <c r="O11" s="1107"/>
      <c r="P11" s="1107"/>
      <c r="Q11" s="1107"/>
      <c r="R11" s="1107"/>
      <c r="S11" s="1107"/>
      <c r="T11" s="1107"/>
      <c r="U11" s="1107"/>
      <c r="V11" s="1107"/>
    </row>
    <row r="12" spans="2:22" ht="29.15" customHeight="1" x14ac:dyDescent="0.3">
      <c r="B12" s="518"/>
      <c r="C12" s="518"/>
      <c r="D12" s="518"/>
      <c r="E12" s="511" t="s">
        <v>422</v>
      </c>
      <c r="F12" s="1100" t="str">
        <f>IF(ISBLANK('A_Description and Fund Request'!C5),"",'A_Description and Fund Request'!C5)</f>
        <v/>
      </c>
      <c r="G12" s="1101"/>
      <c r="H12" s="1101"/>
      <c r="I12" s="1101"/>
      <c r="J12" s="1101"/>
      <c r="K12" s="1101"/>
      <c r="L12" s="1102"/>
      <c r="M12" s="518"/>
      <c r="N12" s="518"/>
      <c r="O12" s="20"/>
      <c r="P12" s="20"/>
      <c r="Q12" s="20"/>
      <c r="R12" s="518"/>
      <c r="S12" s="518"/>
      <c r="T12" s="518"/>
      <c r="U12" s="518"/>
      <c r="V12" s="518"/>
    </row>
    <row r="13" spans="2:22" ht="15.5" x14ac:dyDescent="0.35">
      <c r="B13" s="273"/>
      <c r="C13" s="273"/>
      <c r="D13" s="273"/>
      <c r="E13" s="273"/>
      <c r="F13" s="273"/>
      <c r="G13" s="273"/>
      <c r="H13" s="273"/>
      <c r="I13" s="273"/>
      <c r="J13" s="273"/>
      <c r="K13" s="273"/>
      <c r="L13" s="273"/>
      <c r="M13" s="273"/>
      <c r="N13" s="273"/>
      <c r="O13"/>
      <c r="P13"/>
      <c r="Q13"/>
      <c r="R13" s="273"/>
      <c r="S13" s="273"/>
      <c r="T13" s="273"/>
      <c r="U13" s="273"/>
      <c r="V13" s="273"/>
    </row>
    <row r="14" spans="2:22" ht="14.5" x14ac:dyDescent="0.35">
      <c r="O14"/>
      <c r="P14"/>
      <c r="Q14"/>
    </row>
    <row r="55" spans="2:22" ht="28" customHeight="1" x14ac:dyDescent="0.25">
      <c r="B55" s="272"/>
      <c r="E55" s="271" t="s">
        <v>596</v>
      </c>
      <c r="F55" s="1103"/>
      <c r="G55" s="1104"/>
      <c r="H55" s="1104"/>
      <c r="I55" s="1104"/>
      <c r="J55" s="1104"/>
      <c r="K55" s="1104"/>
      <c r="L55" s="1105"/>
    </row>
    <row r="56" spans="2:22" ht="15" customHeight="1" x14ac:dyDescent="0.35">
      <c r="B56" s="270"/>
      <c r="K56" s="269"/>
    </row>
    <row r="57" spans="2:22" ht="15.5" x14ac:dyDescent="0.25">
      <c r="B57" s="273"/>
      <c r="C57" s="273"/>
      <c r="D57" s="273"/>
      <c r="E57" s="273"/>
      <c r="F57" s="273"/>
      <c r="G57" s="273"/>
      <c r="H57" s="273"/>
      <c r="I57" s="273"/>
      <c r="J57" s="273"/>
      <c r="K57" s="273"/>
      <c r="L57" s="273"/>
      <c r="M57" s="273"/>
      <c r="N57" s="273"/>
      <c r="O57" s="273"/>
      <c r="P57" s="273"/>
      <c r="Q57" s="273"/>
      <c r="R57" s="273"/>
      <c r="S57" s="273"/>
      <c r="T57" s="273"/>
      <c r="U57" s="273"/>
      <c r="V57" s="273"/>
    </row>
    <row r="97" spans="2:22" ht="15.5" x14ac:dyDescent="0.35">
      <c r="B97" s="274" t="s">
        <v>325</v>
      </c>
    </row>
    <row r="98" spans="2:22" x14ac:dyDescent="0.25">
      <c r="B98" s="1091"/>
      <c r="C98" s="1092"/>
      <c r="D98" s="1092"/>
      <c r="E98" s="1092"/>
      <c r="F98" s="1092"/>
      <c r="G98" s="1092"/>
      <c r="H98" s="1092"/>
      <c r="I98" s="1092"/>
      <c r="J98" s="1092"/>
      <c r="K98" s="1092"/>
      <c r="L98" s="1092"/>
      <c r="M98" s="1092"/>
      <c r="N98" s="1092"/>
      <c r="O98" s="1092"/>
      <c r="P98" s="1092"/>
      <c r="Q98" s="1092"/>
      <c r="R98" s="1092"/>
      <c r="S98" s="1092"/>
      <c r="T98" s="1092"/>
      <c r="U98" s="1092"/>
      <c r="V98" s="1093"/>
    </row>
    <row r="99" spans="2:22" x14ac:dyDescent="0.25">
      <c r="B99" s="1094"/>
      <c r="C99" s="1095"/>
      <c r="D99" s="1095"/>
      <c r="E99" s="1095"/>
      <c r="F99" s="1095"/>
      <c r="G99" s="1095"/>
      <c r="H99" s="1095"/>
      <c r="I99" s="1095"/>
      <c r="J99" s="1095"/>
      <c r="K99" s="1095"/>
      <c r="L99" s="1095"/>
      <c r="M99" s="1095"/>
      <c r="N99" s="1095"/>
      <c r="O99" s="1095"/>
      <c r="P99" s="1095"/>
      <c r="Q99" s="1095"/>
      <c r="R99" s="1095"/>
      <c r="S99" s="1095"/>
      <c r="T99" s="1095"/>
      <c r="U99" s="1095"/>
      <c r="V99" s="1096"/>
    </row>
    <row r="100" spans="2:22" x14ac:dyDescent="0.25">
      <c r="B100" s="1094"/>
      <c r="C100" s="1095"/>
      <c r="D100" s="1095"/>
      <c r="E100" s="1095"/>
      <c r="F100" s="1095"/>
      <c r="G100" s="1095"/>
      <c r="H100" s="1095"/>
      <c r="I100" s="1095"/>
      <c r="J100" s="1095"/>
      <c r="K100" s="1095"/>
      <c r="L100" s="1095"/>
      <c r="M100" s="1095"/>
      <c r="N100" s="1095"/>
      <c r="O100" s="1095"/>
      <c r="P100" s="1095"/>
      <c r="Q100" s="1095"/>
      <c r="R100" s="1095"/>
      <c r="S100" s="1095"/>
      <c r="T100" s="1095"/>
      <c r="U100" s="1095"/>
      <c r="V100" s="1096"/>
    </row>
    <row r="101" spans="2:22" x14ac:dyDescent="0.25">
      <c r="B101" s="1094"/>
      <c r="C101" s="1095"/>
      <c r="D101" s="1095"/>
      <c r="E101" s="1095"/>
      <c r="F101" s="1095"/>
      <c r="G101" s="1095"/>
      <c r="H101" s="1095"/>
      <c r="I101" s="1095"/>
      <c r="J101" s="1095"/>
      <c r="K101" s="1095"/>
      <c r="L101" s="1095"/>
      <c r="M101" s="1095"/>
      <c r="N101" s="1095"/>
      <c r="O101" s="1095"/>
      <c r="P101" s="1095"/>
      <c r="Q101" s="1095"/>
      <c r="R101" s="1095"/>
      <c r="S101" s="1095"/>
      <c r="T101" s="1095"/>
      <c r="U101" s="1095"/>
      <c r="V101" s="1096"/>
    </row>
    <row r="102" spans="2:22" x14ac:dyDescent="0.25">
      <c r="B102" s="1097"/>
      <c r="C102" s="1098"/>
      <c r="D102" s="1098"/>
      <c r="E102" s="1098"/>
      <c r="F102" s="1098"/>
      <c r="G102" s="1098"/>
      <c r="H102" s="1098"/>
      <c r="I102" s="1098"/>
      <c r="J102" s="1098"/>
      <c r="K102" s="1098"/>
      <c r="L102" s="1098"/>
      <c r="M102" s="1098"/>
      <c r="N102" s="1098"/>
      <c r="O102" s="1098"/>
      <c r="P102" s="1098"/>
      <c r="Q102" s="1098"/>
      <c r="R102" s="1098"/>
      <c r="S102" s="1098"/>
      <c r="T102" s="1098"/>
      <c r="U102" s="1098"/>
      <c r="V102" s="1099"/>
    </row>
  </sheetData>
  <sheetProtection algorithmName="SHA-512" hashValue="V5fYJVxTi7MRnPO0TRAcBq61QIF4e/+Wq+Yhnds8jAOlZC01UcicvPiwBlNxShfxmiObZU1FDH8RGS5MgUDiaQ==" saltValue="h8auIpwh8ZGv5vHyBuGOlw==" spinCount="100000" sheet="1" selectLockedCells="1"/>
  <mergeCells count="12">
    <mergeCell ref="B1:V1"/>
    <mergeCell ref="B2:V2"/>
    <mergeCell ref="B3:V3"/>
    <mergeCell ref="B98:V102"/>
    <mergeCell ref="F12:L12"/>
    <mergeCell ref="F55:L55"/>
    <mergeCell ref="C6:V6"/>
    <mergeCell ref="C7:V7"/>
    <mergeCell ref="C8:V8"/>
    <mergeCell ref="C9:V9"/>
    <mergeCell ref="C10:V10"/>
    <mergeCell ref="B11:V11"/>
  </mergeCells>
  <printOptions horizontalCentered="1"/>
  <pageMargins left="0.45" right="0.35" top="0.55000000000000004" bottom="0.5" header="0.25" footer="0.5"/>
  <pageSetup scale="48" orientation="portrait" r:id="rId1"/>
  <headerFooter alignWithMargins="0">
    <oddFooter>&amp;L&amp;"Arial Narrow,Regular"&amp;8
&amp;A&amp;R&amp;"Arial Narrow,Regular"&amp;8Revised 2/8/13
Page &amp;P of &amp;N</oddFooter>
  </headerFooter>
  <rowBreaks count="1" manualBreakCount="1">
    <brk id="5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B2356-5D11-4A11-9545-C5DFFCC8CDA0}">
  <sheetPr>
    <pageSetUpPr fitToPage="1"/>
  </sheetPr>
  <dimension ref="B1:N39"/>
  <sheetViews>
    <sheetView showGridLines="0" view="pageBreakPreview" topLeftCell="A26" zoomScaleNormal="100" zoomScaleSheetLayoutView="100" workbookViewId="0">
      <selection activeCell="D8" sqref="D8"/>
    </sheetView>
    <sheetView workbookViewId="1"/>
  </sheetViews>
  <sheetFormatPr defaultColWidth="7.81640625" defaultRowHeight="14" x14ac:dyDescent="0.3"/>
  <cols>
    <col min="1" max="1" width="2.81640625" style="952" customWidth="1"/>
    <col min="2" max="2" width="3.54296875" style="952" customWidth="1"/>
    <col min="3" max="3" width="6.54296875" style="952" customWidth="1"/>
    <col min="4" max="4" width="8.1796875" style="952" customWidth="1"/>
    <col min="5" max="10" width="13.453125" style="952" customWidth="1"/>
    <col min="11" max="11" width="10.54296875" style="952" customWidth="1"/>
    <col min="12" max="12" width="3.54296875" style="952" customWidth="1"/>
    <col min="13" max="13" width="7.81640625" style="952" customWidth="1"/>
    <col min="14" max="16384" width="7.81640625" style="952"/>
  </cols>
  <sheetData>
    <row r="1" spans="2:14" s="777" customFormat="1" ht="15.5" x14ac:dyDescent="0.35">
      <c r="B1" s="1108" t="s">
        <v>480</v>
      </c>
      <c r="C1" s="1108"/>
      <c r="D1" s="1108"/>
      <c r="E1" s="1108"/>
      <c r="F1" s="1108"/>
      <c r="G1" s="1108"/>
      <c r="H1" s="1108"/>
      <c r="I1" s="1108"/>
      <c r="J1" s="1108"/>
      <c r="K1" s="1108"/>
      <c r="L1" s="1108"/>
      <c r="M1" s="775"/>
      <c r="N1" s="775"/>
    </row>
    <row r="2" spans="2:14" s="777" customFormat="1" ht="30" customHeight="1" x14ac:dyDescent="0.35">
      <c r="B2" s="1019" t="s">
        <v>980</v>
      </c>
      <c r="C2" s="1019"/>
      <c r="D2" s="1019"/>
      <c r="E2" s="1019"/>
      <c r="F2" s="1019"/>
      <c r="G2" s="1019"/>
      <c r="H2" s="1019"/>
      <c r="I2" s="1019"/>
      <c r="J2" s="1019"/>
      <c r="K2" s="1019"/>
      <c r="L2" s="1019"/>
      <c r="M2" s="778"/>
      <c r="N2" s="778"/>
    </row>
    <row r="3" spans="2:14" s="777" customFormat="1" ht="17.5" customHeight="1" x14ac:dyDescent="0.35">
      <c r="B3" s="985" t="str">
        <f>Instructions!B3</f>
        <v>Updated: August 2024</v>
      </c>
      <c r="C3" s="986"/>
      <c r="D3" s="986"/>
      <c r="E3" s="986"/>
      <c r="F3" s="986"/>
      <c r="G3" s="986"/>
      <c r="H3" s="986"/>
      <c r="I3" s="986"/>
      <c r="J3" s="986"/>
      <c r="K3" s="986"/>
      <c r="L3" s="987"/>
      <c r="M3" s="780"/>
      <c r="N3" s="780"/>
    </row>
    <row r="4" spans="2:14" s="777" customFormat="1" ht="26.25" customHeight="1" x14ac:dyDescent="0.35">
      <c r="B4" s="1116" t="s">
        <v>1025</v>
      </c>
      <c r="C4" s="1116"/>
      <c r="D4" s="1116"/>
      <c r="E4" s="1116"/>
      <c r="F4" s="1116"/>
      <c r="G4" s="1116"/>
      <c r="H4" s="1116"/>
      <c r="I4" s="1116"/>
      <c r="J4" s="1116"/>
      <c r="K4" s="1116"/>
      <c r="L4" s="1116"/>
      <c r="M4" s="780"/>
      <c r="N4" s="780"/>
    </row>
    <row r="5" spans="2:14" s="835" customFormat="1" ht="9" customHeight="1" thickBot="1" x14ac:dyDescent="0.35">
      <c r="B5" s="1117"/>
      <c r="C5" s="1117"/>
      <c r="D5" s="1117"/>
      <c r="E5" s="1117"/>
      <c r="F5" s="1117"/>
      <c r="G5" s="1117"/>
      <c r="H5" s="1117"/>
      <c r="I5" s="1117"/>
      <c r="J5" s="1117"/>
      <c r="K5" s="1117"/>
      <c r="L5" s="1117"/>
    </row>
    <row r="6" spans="2:14" s="835" customFormat="1" ht="18.649999999999999" customHeight="1" x14ac:dyDescent="0.3">
      <c r="B6" s="952"/>
      <c r="C6" s="953" t="s">
        <v>923</v>
      </c>
      <c r="D6" s="946"/>
      <c r="E6" s="952"/>
      <c r="F6" s="952"/>
      <c r="G6" s="952"/>
      <c r="H6" s="952"/>
      <c r="I6" s="946"/>
      <c r="J6" s="946"/>
      <c r="K6" s="952"/>
      <c r="L6" s="952"/>
    </row>
    <row r="7" spans="2:14" s="835" customFormat="1" ht="35.15" customHeight="1" x14ac:dyDescent="0.3">
      <c r="B7" s="952"/>
      <c r="C7" s="1113" t="s">
        <v>924</v>
      </c>
      <c r="D7" s="1113"/>
      <c r="E7" s="1113"/>
      <c r="F7" s="1113"/>
      <c r="G7" s="1113"/>
      <c r="H7" s="1113"/>
      <c r="I7" s="1113"/>
      <c r="J7" s="1113"/>
      <c r="K7" s="1113"/>
      <c r="L7" s="952"/>
    </row>
    <row r="8" spans="2:14" s="835" customFormat="1" x14ac:dyDescent="0.3">
      <c r="B8" s="952"/>
      <c r="D8" s="959"/>
      <c r="E8" s="1114" t="s">
        <v>925</v>
      </c>
      <c r="F8" s="1114"/>
      <c r="G8" s="1114"/>
      <c r="H8" s="1114"/>
      <c r="I8" s="1114"/>
      <c r="J8" s="1114"/>
      <c r="K8" s="1114"/>
      <c r="L8" s="952"/>
    </row>
    <row r="9" spans="2:14" s="835" customFormat="1" x14ac:dyDescent="0.3">
      <c r="B9" s="952"/>
      <c r="D9" s="959"/>
      <c r="E9" s="1114" t="s">
        <v>926</v>
      </c>
      <c r="F9" s="1114"/>
      <c r="G9" s="1114"/>
      <c r="H9" s="1114"/>
      <c r="I9" s="1114"/>
      <c r="J9" s="1114"/>
      <c r="K9" s="1114"/>
      <c r="L9" s="952"/>
    </row>
    <row r="10" spans="2:14" s="835" customFormat="1" x14ac:dyDescent="0.3">
      <c r="B10" s="952"/>
      <c r="D10" s="959"/>
      <c r="E10" s="1114" t="s">
        <v>927</v>
      </c>
      <c r="F10" s="1114"/>
      <c r="G10" s="1114"/>
      <c r="H10" s="1114"/>
      <c r="I10" s="1114"/>
      <c r="J10" s="1114"/>
      <c r="K10" s="1114"/>
      <c r="L10" s="952"/>
    </row>
    <row r="11" spans="2:14" s="835" customFormat="1" ht="16.5" customHeight="1" x14ac:dyDescent="0.3">
      <c r="B11" s="952"/>
      <c r="D11" s="959"/>
      <c r="E11" s="1114" t="s">
        <v>929</v>
      </c>
      <c r="F11" s="1114"/>
      <c r="G11" s="1114"/>
      <c r="H11" s="1114"/>
      <c r="I11" s="1114"/>
      <c r="J11" s="1114"/>
      <c r="K11" s="1114"/>
      <c r="L11" s="952"/>
    </row>
    <row r="12" spans="2:14" s="835" customFormat="1" x14ac:dyDescent="0.3">
      <c r="B12" s="952"/>
      <c r="D12" s="956"/>
      <c r="E12" s="1114"/>
      <c r="F12" s="1114"/>
      <c r="G12" s="1114"/>
      <c r="H12" s="1114"/>
      <c r="I12" s="1114"/>
      <c r="J12" s="1114"/>
      <c r="K12" s="1114"/>
      <c r="L12" s="952"/>
    </row>
    <row r="13" spans="2:14" s="835" customFormat="1" ht="5.15" customHeight="1" x14ac:dyDescent="0.3">
      <c r="B13" s="952"/>
      <c r="D13" s="956"/>
      <c r="E13" s="955"/>
      <c r="F13" s="955"/>
      <c r="G13" s="955"/>
      <c r="H13" s="955"/>
      <c r="I13" s="955"/>
      <c r="J13" s="955"/>
      <c r="K13" s="955"/>
      <c r="L13" s="952"/>
    </row>
    <row r="14" spans="2:14" s="835" customFormat="1" ht="16.5" customHeight="1" x14ac:dyDescent="0.3">
      <c r="B14" s="952"/>
      <c r="D14" s="959"/>
      <c r="E14" s="1114" t="s">
        <v>928</v>
      </c>
      <c r="F14" s="1114"/>
      <c r="G14" s="1114"/>
      <c r="H14" s="1114"/>
      <c r="I14" s="1114"/>
      <c r="J14" s="1114"/>
      <c r="K14" s="1114"/>
      <c r="L14" s="952"/>
    </row>
    <row r="15" spans="2:14" s="835" customFormat="1" x14ac:dyDescent="0.3">
      <c r="B15" s="952"/>
      <c r="D15" s="956"/>
      <c r="E15" s="1114"/>
      <c r="F15" s="1114"/>
      <c r="G15" s="1114"/>
      <c r="H15" s="1114"/>
      <c r="I15" s="1114"/>
      <c r="J15" s="1114"/>
      <c r="K15" s="1114"/>
      <c r="L15" s="952"/>
    </row>
    <row r="16" spans="2:14" s="835" customFormat="1" ht="5.15" customHeight="1" x14ac:dyDescent="0.3">
      <c r="B16" s="952"/>
      <c r="D16" s="957"/>
      <c r="E16" s="955"/>
      <c r="F16" s="955"/>
      <c r="G16" s="955"/>
      <c r="H16" s="955"/>
      <c r="I16" s="955"/>
      <c r="J16" s="955"/>
      <c r="K16" s="955"/>
      <c r="L16" s="952"/>
    </row>
    <row r="17" spans="2:12" s="835" customFormat="1" x14ac:dyDescent="0.3">
      <c r="B17" s="952"/>
      <c r="C17" s="953" t="s">
        <v>939</v>
      </c>
      <c r="D17" s="946"/>
      <c r="E17" s="952"/>
      <c r="F17" s="952"/>
      <c r="G17" s="952"/>
      <c r="H17" s="952"/>
      <c r="I17" s="946"/>
      <c r="J17" s="946"/>
      <c r="K17" s="952"/>
      <c r="L17" s="952"/>
    </row>
    <row r="18" spans="2:12" s="835" customFormat="1" x14ac:dyDescent="0.3">
      <c r="B18" s="952"/>
      <c r="C18" s="1115" t="s">
        <v>940</v>
      </c>
      <c r="D18" s="1115"/>
      <c r="E18" s="1115"/>
      <c r="F18" s="1115"/>
      <c r="G18" s="1115"/>
      <c r="H18" s="1115"/>
      <c r="I18" s="1115"/>
      <c r="J18" s="1115"/>
      <c r="K18" s="1115"/>
      <c r="L18" s="952"/>
    </row>
    <row r="19" spans="2:12" s="835" customFormat="1" ht="60" customHeight="1" x14ac:dyDescent="0.3">
      <c r="B19" s="952"/>
      <c r="C19" s="1110"/>
      <c r="D19" s="1110"/>
      <c r="E19" s="1110"/>
      <c r="F19" s="1110"/>
      <c r="G19" s="1110"/>
      <c r="H19" s="1110"/>
      <c r="I19" s="1110"/>
      <c r="J19" s="1110"/>
      <c r="K19" s="1110"/>
      <c r="L19" s="952"/>
    </row>
    <row r="20" spans="2:12" s="835" customFormat="1" ht="5.15" customHeight="1" x14ac:dyDescent="0.3">
      <c r="B20" s="952"/>
      <c r="C20" s="946"/>
      <c r="D20" s="946"/>
      <c r="E20" s="952"/>
      <c r="F20" s="952"/>
      <c r="G20" s="952"/>
      <c r="H20" s="952"/>
      <c r="I20" s="946"/>
      <c r="J20" s="946"/>
      <c r="K20" s="952"/>
      <c r="L20" s="952"/>
    </row>
    <row r="21" spans="2:12" s="835" customFormat="1" x14ac:dyDescent="0.3">
      <c r="B21" s="952"/>
      <c r="C21" s="953" t="s">
        <v>941</v>
      </c>
      <c r="D21" s="946"/>
      <c r="E21" s="952"/>
      <c r="F21" s="952"/>
      <c r="G21" s="952"/>
      <c r="H21" s="952"/>
      <c r="I21" s="946"/>
      <c r="J21" s="946"/>
      <c r="K21" s="952"/>
      <c r="L21" s="952"/>
    </row>
    <row r="22" spans="2:12" s="835" customFormat="1" x14ac:dyDescent="0.3">
      <c r="B22" s="952"/>
      <c r="C22" s="1111" t="s">
        <v>946</v>
      </c>
      <c r="D22" s="1111"/>
      <c r="E22" s="1111"/>
      <c r="F22" s="1111"/>
      <c r="G22" s="1111"/>
      <c r="H22" s="1111"/>
      <c r="I22" s="1111"/>
      <c r="J22" s="1111"/>
      <c r="K22" s="1111"/>
      <c r="L22" s="952"/>
    </row>
    <row r="23" spans="2:12" s="835" customFormat="1" ht="60" customHeight="1" x14ac:dyDescent="0.3">
      <c r="B23" s="952"/>
      <c r="C23" s="1110"/>
      <c r="D23" s="1110"/>
      <c r="E23" s="1110"/>
      <c r="F23" s="1110"/>
      <c r="G23" s="1110"/>
      <c r="H23" s="1110"/>
      <c r="I23" s="1110"/>
      <c r="J23" s="1110"/>
      <c r="K23" s="1110"/>
      <c r="L23" s="952"/>
    </row>
    <row r="24" spans="2:12" s="835" customFormat="1" ht="5.15" customHeight="1" x14ac:dyDescent="0.3">
      <c r="B24" s="952"/>
      <c r="C24" s="946"/>
      <c r="D24" s="946"/>
      <c r="E24" s="952"/>
      <c r="F24" s="952"/>
      <c r="G24" s="952"/>
      <c r="H24" s="952"/>
      <c r="I24" s="946"/>
      <c r="J24" s="946"/>
      <c r="K24" s="952"/>
      <c r="L24" s="952"/>
    </row>
    <row r="25" spans="2:12" s="835" customFormat="1" x14ac:dyDescent="0.3">
      <c r="B25" s="952"/>
      <c r="C25" s="953" t="s">
        <v>942</v>
      </c>
      <c r="D25" s="946"/>
      <c r="E25" s="952"/>
      <c r="F25" s="952"/>
      <c r="G25" s="952"/>
      <c r="H25" s="952"/>
      <c r="I25" s="946"/>
      <c r="J25" s="946"/>
      <c r="K25" s="952"/>
      <c r="L25" s="952"/>
    </row>
    <row r="26" spans="2:12" s="835" customFormat="1" ht="33.65" customHeight="1" x14ac:dyDescent="0.3">
      <c r="B26" s="952"/>
      <c r="C26" s="1113" t="s">
        <v>943</v>
      </c>
      <c r="D26" s="1113"/>
      <c r="E26" s="1113"/>
      <c r="F26" s="1113"/>
      <c r="G26" s="1113"/>
      <c r="H26" s="1113"/>
      <c r="I26" s="1113"/>
      <c r="J26" s="1113"/>
      <c r="K26" s="1113"/>
      <c r="L26" s="952"/>
    </row>
    <row r="27" spans="2:12" s="835" customFormat="1" ht="16.5" customHeight="1" x14ac:dyDescent="0.3">
      <c r="B27" s="952"/>
      <c r="C27" s="954"/>
      <c r="D27" s="959"/>
      <c r="E27" s="1114" t="s">
        <v>948</v>
      </c>
      <c r="F27" s="1114"/>
      <c r="G27" s="1114"/>
      <c r="H27" s="1114"/>
      <c r="I27" s="1114"/>
      <c r="J27" s="1114"/>
      <c r="K27" s="1114"/>
      <c r="L27" s="952"/>
    </row>
    <row r="28" spans="2:12" s="835" customFormat="1" ht="18" customHeight="1" x14ac:dyDescent="0.3">
      <c r="B28" s="952"/>
      <c r="C28" s="954"/>
      <c r="D28" s="954"/>
      <c r="E28" s="1114"/>
      <c r="F28" s="1114"/>
      <c r="G28" s="1114"/>
      <c r="H28" s="1114"/>
      <c r="I28" s="1114"/>
      <c r="J28" s="1114"/>
      <c r="K28" s="1114"/>
      <c r="L28" s="952"/>
    </row>
    <row r="29" spans="2:12" s="835" customFormat="1" x14ac:dyDescent="0.3">
      <c r="B29" s="952"/>
      <c r="C29" s="946"/>
      <c r="D29" s="959"/>
      <c r="E29" s="1114" t="s">
        <v>944</v>
      </c>
      <c r="F29" s="1114"/>
      <c r="G29" s="1114"/>
      <c r="H29" s="1114"/>
      <c r="I29" s="1114"/>
      <c r="J29" s="1114"/>
      <c r="K29" s="1114"/>
      <c r="L29" s="952"/>
    </row>
    <row r="30" spans="2:12" s="835" customFormat="1" x14ac:dyDescent="0.3">
      <c r="B30" s="952"/>
      <c r="C30" s="946"/>
      <c r="D30" s="959"/>
      <c r="E30" s="1114" t="s">
        <v>945</v>
      </c>
      <c r="F30" s="1114"/>
      <c r="G30" s="1114"/>
      <c r="H30" s="1114"/>
      <c r="I30" s="1114"/>
      <c r="J30" s="1114"/>
      <c r="K30" s="1114"/>
      <c r="L30" s="952"/>
    </row>
    <row r="31" spans="2:12" s="835" customFormat="1" ht="5.15" customHeight="1" x14ac:dyDescent="0.3">
      <c r="B31" s="952"/>
      <c r="C31" s="946"/>
      <c r="D31" s="957"/>
      <c r="E31" s="955"/>
      <c r="F31" s="955"/>
      <c r="G31" s="955"/>
      <c r="H31" s="955"/>
      <c r="I31" s="955"/>
      <c r="J31" s="955"/>
      <c r="K31" s="955"/>
      <c r="L31" s="952"/>
    </row>
    <row r="32" spans="2:12" s="835" customFormat="1" x14ac:dyDescent="0.3">
      <c r="B32" s="952"/>
      <c r="C32" s="953" t="s">
        <v>947</v>
      </c>
      <c r="D32" s="946"/>
      <c r="E32" s="952"/>
      <c r="F32" s="952"/>
      <c r="G32" s="952"/>
      <c r="H32" s="952"/>
      <c r="I32" s="946"/>
      <c r="J32" s="946"/>
      <c r="K32" s="952"/>
      <c r="L32" s="952"/>
    </row>
    <row r="33" spans="2:12" s="835" customFormat="1" x14ac:dyDescent="0.3">
      <c r="B33" s="952"/>
      <c r="C33" s="1112" t="s">
        <v>960</v>
      </c>
      <c r="D33" s="1112"/>
      <c r="E33" s="1112"/>
      <c r="F33" s="1112"/>
      <c r="G33" s="1112"/>
      <c r="H33" s="1112"/>
      <c r="I33" s="1112"/>
      <c r="J33" s="1112"/>
      <c r="K33" s="1112"/>
      <c r="L33" s="952"/>
    </row>
    <row r="34" spans="2:12" s="835" customFormat="1" ht="60" customHeight="1" x14ac:dyDescent="0.3">
      <c r="B34" s="952"/>
      <c r="C34" s="1110"/>
      <c r="D34" s="1110"/>
      <c r="E34" s="1110"/>
      <c r="F34" s="1110"/>
      <c r="G34" s="1110"/>
      <c r="H34" s="1110"/>
      <c r="I34" s="1110"/>
      <c r="J34" s="1110"/>
      <c r="K34" s="1110"/>
      <c r="L34" s="952"/>
    </row>
    <row r="35" spans="2:12" s="835" customFormat="1" ht="5.15" customHeight="1" x14ac:dyDescent="0.3">
      <c r="B35" s="952"/>
      <c r="C35" s="958"/>
      <c r="D35" s="958"/>
      <c r="E35" s="958"/>
      <c r="F35" s="958"/>
      <c r="G35" s="958"/>
      <c r="H35" s="952"/>
      <c r="I35" s="946"/>
      <c r="J35" s="946"/>
      <c r="K35" s="952"/>
      <c r="L35" s="952"/>
    </row>
    <row r="36" spans="2:12" s="835" customFormat="1" x14ac:dyDescent="0.3">
      <c r="B36" s="952"/>
      <c r="C36" s="933" t="s">
        <v>949</v>
      </c>
      <c r="D36" s="958"/>
      <c r="E36" s="958"/>
      <c r="F36" s="958"/>
      <c r="G36" s="958"/>
      <c r="H36" s="952"/>
      <c r="I36" s="946"/>
      <c r="J36" s="946"/>
      <c r="K36" s="952"/>
      <c r="L36" s="952"/>
    </row>
    <row r="37" spans="2:12" s="835" customFormat="1" ht="31.5" customHeight="1" x14ac:dyDescent="0.3">
      <c r="B37" s="952"/>
      <c r="C37" s="1109" t="s">
        <v>961</v>
      </c>
      <c r="D37" s="1109"/>
      <c r="E37" s="1109"/>
      <c r="F37" s="1109"/>
      <c r="G37" s="1109"/>
      <c r="H37" s="1109"/>
      <c r="I37" s="1109"/>
      <c r="J37" s="1109"/>
      <c r="K37" s="1109"/>
      <c r="L37" s="952"/>
    </row>
    <row r="38" spans="2:12" s="835" customFormat="1" ht="60" customHeight="1" x14ac:dyDescent="0.3">
      <c r="B38" s="952"/>
      <c r="C38" s="1110"/>
      <c r="D38" s="1110"/>
      <c r="E38" s="1110"/>
      <c r="F38" s="1110"/>
      <c r="G38" s="1110"/>
      <c r="H38" s="1110"/>
      <c r="I38" s="1110"/>
      <c r="J38" s="1110"/>
      <c r="K38" s="1110"/>
      <c r="L38" s="952"/>
    </row>
    <row r="39" spans="2:12" s="835" customFormat="1" ht="5.15" customHeight="1" x14ac:dyDescent="0.3">
      <c r="C39" s="958"/>
      <c r="D39" s="958"/>
      <c r="E39" s="958"/>
      <c r="F39" s="958"/>
      <c r="G39" s="958"/>
      <c r="H39" s="952"/>
      <c r="I39" s="946"/>
      <c r="J39" s="946"/>
      <c r="K39" s="952"/>
      <c r="L39" s="952"/>
    </row>
  </sheetData>
  <sheetProtection algorithmName="SHA-512" hashValue="nQ4Zi5sf5KgyYkGna0xYMP1MW31Nm9pYG/3qVs8v8aSGFc5OvSRVM2Ihaf9BypN00ibX4NOSeuvyNvgd8iFDkg==" saltValue="/FpRMHnIzjtFSr5a6bmlTg==" spinCount="100000" sheet="1" selectLockedCells="1"/>
  <mergeCells count="22">
    <mergeCell ref="E14:K15"/>
    <mergeCell ref="B4:L5"/>
    <mergeCell ref="E8:K8"/>
    <mergeCell ref="E9:K9"/>
    <mergeCell ref="E10:K10"/>
    <mergeCell ref="E11:K12"/>
    <mergeCell ref="B3:L3"/>
    <mergeCell ref="B2:L2"/>
    <mergeCell ref="B1:L1"/>
    <mergeCell ref="C37:K37"/>
    <mergeCell ref="C38:K38"/>
    <mergeCell ref="C22:K22"/>
    <mergeCell ref="C23:K23"/>
    <mergeCell ref="C33:K33"/>
    <mergeCell ref="C26:K26"/>
    <mergeCell ref="E29:K29"/>
    <mergeCell ref="E30:K30"/>
    <mergeCell ref="C34:K34"/>
    <mergeCell ref="C18:K18"/>
    <mergeCell ref="C19:K19"/>
    <mergeCell ref="C7:K7"/>
    <mergeCell ref="E27:K28"/>
  </mergeCells>
  <dataValidations count="2">
    <dataValidation type="list" allowBlank="1" showInputMessage="1" showErrorMessage="1" sqref="D14" xr:uid="{31598F11-81AE-4246-985A-48A3C514775F}">
      <formula1>"Yes,No"</formula1>
    </dataValidation>
    <dataValidation type="list" allowBlank="1" showInputMessage="1" showErrorMessage="1" sqref="D8:D11 D27 D29:D30" xr:uid="{78DE6D5C-E19A-43B7-8A9B-D61615B897DA}">
      <formula1>"X,"</formula1>
    </dataValidation>
  </dataValidations>
  <printOptions horizontalCentered="1"/>
  <pageMargins left="0.2" right="0.2" top="0.3" bottom="0.3" header="0.2" footer="0.2"/>
  <pageSetup scale="91" orientation="portrait" r:id="rId1"/>
  <headerFooter>
    <oddFooter>&amp;L&amp;"Arial Narrow,Regular"&amp;8&amp;A&amp;R&amp;"Arial Narrow,Regular"&amp;8Page &amp;P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C1E40-CB05-49A0-9C56-2CBC235635D4}">
  <sheetPr codeName="Sheet7">
    <pageSetUpPr fitToPage="1"/>
  </sheetPr>
  <dimension ref="A1:AE121"/>
  <sheetViews>
    <sheetView showGridLines="0" view="pageBreakPreview" zoomScaleNormal="100" zoomScaleSheetLayoutView="100" workbookViewId="0">
      <selection activeCell="B8" sqref="B8"/>
    </sheetView>
    <sheetView workbookViewId="1"/>
  </sheetViews>
  <sheetFormatPr defaultColWidth="7.81640625" defaultRowHeight="14" x14ac:dyDescent="0.3"/>
  <cols>
    <col min="1" max="1" width="3.54296875" style="303" customWidth="1"/>
    <col min="2" max="2" width="6.54296875" style="303" customWidth="1"/>
    <col min="3" max="10" width="10.54296875" style="303" customWidth="1"/>
    <col min="11" max="11" width="3.54296875" style="303" customWidth="1"/>
    <col min="12" max="12" width="6.54296875" style="303" customWidth="1"/>
    <col min="13" max="16" width="10.54296875" style="303" customWidth="1"/>
    <col min="17" max="17" width="12.1796875" style="303" customWidth="1"/>
    <col min="18" max="18" width="12.453125" style="303" customWidth="1"/>
    <col min="19" max="19" width="15.54296875" style="303" customWidth="1"/>
    <col min="20" max="20" width="21.453125" style="303" customWidth="1"/>
    <col min="21" max="21" width="6.453125" style="298" customWidth="1"/>
    <col min="22" max="22" width="5.81640625" style="298" hidden="1" customWidth="1"/>
    <col min="23" max="23" width="1.54296875" style="298" hidden="1" customWidth="1"/>
    <col min="24" max="24" width="7.453125" style="298" hidden="1" customWidth="1"/>
    <col min="25" max="25" width="9.1796875" style="298" hidden="1" customWidth="1"/>
    <col min="26" max="26" width="9.54296875" style="298" hidden="1" customWidth="1"/>
    <col min="27" max="27" width="3.81640625" style="298" hidden="1" customWidth="1"/>
    <col min="28" max="31" width="7.81640625" style="303" hidden="1" customWidth="1"/>
    <col min="32" max="16384" width="7.81640625" style="303"/>
  </cols>
  <sheetData>
    <row r="1" spans="1:28" s="596" customFormat="1" ht="15.5" x14ac:dyDescent="0.35">
      <c r="B1" s="1118" t="s">
        <v>480</v>
      </c>
      <c r="C1" s="1118"/>
      <c r="D1" s="1118"/>
      <c r="E1" s="1118"/>
      <c r="F1" s="1118"/>
      <c r="G1" s="1118"/>
      <c r="H1" s="1118"/>
      <c r="I1" s="1118"/>
      <c r="J1" s="1118"/>
      <c r="K1" s="761"/>
      <c r="L1" s="1118" t="s">
        <v>480</v>
      </c>
      <c r="M1" s="1118"/>
      <c r="N1" s="1118"/>
      <c r="O1" s="1118"/>
      <c r="P1" s="1118"/>
      <c r="Q1" s="1118"/>
      <c r="R1" s="1118"/>
      <c r="S1" s="1118"/>
      <c r="T1" s="1118"/>
      <c r="U1" s="761"/>
      <c r="V1" s="761"/>
    </row>
    <row r="2" spans="1:28" s="596" customFormat="1" ht="30" customHeight="1" x14ac:dyDescent="0.35">
      <c r="B2" s="1087" t="s">
        <v>981</v>
      </c>
      <c r="C2" s="1087"/>
      <c r="D2" s="1087"/>
      <c r="E2" s="1087"/>
      <c r="F2" s="1087"/>
      <c r="G2" s="1087"/>
      <c r="H2" s="1087"/>
      <c r="I2" s="1087"/>
      <c r="J2" s="1087"/>
      <c r="K2" s="762"/>
      <c r="L2" s="1087" t="s">
        <v>982</v>
      </c>
      <c r="M2" s="1087"/>
      <c r="N2" s="1087"/>
      <c r="O2" s="1087"/>
      <c r="P2" s="1087"/>
      <c r="Q2" s="1087"/>
      <c r="R2" s="1087"/>
      <c r="S2" s="1087"/>
      <c r="T2" s="1087"/>
      <c r="U2" s="764"/>
      <c r="V2" s="762"/>
    </row>
    <row r="3" spans="1:28" s="596" customFormat="1" ht="17.5" customHeight="1" x14ac:dyDescent="0.35">
      <c r="B3" s="1088" t="str">
        <f>Instructions!B3</f>
        <v>Updated: August 2024</v>
      </c>
      <c r="C3" s="1089"/>
      <c r="D3" s="1089"/>
      <c r="E3" s="1089"/>
      <c r="F3" s="1089"/>
      <c r="G3" s="1089"/>
      <c r="H3" s="1089"/>
      <c r="I3" s="1089"/>
      <c r="J3" s="1090"/>
      <c r="K3" s="763"/>
      <c r="L3" s="1088" t="str">
        <f>Instructions!B3</f>
        <v>Updated: August 2024</v>
      </c>
      <c r="M3" s="1089"/>
      <c r="N3" s="1089"/>
      <c r="O3" s="1089"/>
      <c r="P3" s="1089"/>
      <c r="Q3" s="1089"/>
      <c r="R3" s="1089"/>
      <c r="S3" s="1089"/>
      <c r="T3" s="1090"/>
      <c r="U3" s="767"/>
      <c r="V3" s="767"/>
    </row>
    <row r="4" spans="1:28" ht="7.5" customHeight="1" x14ac:dyDescent="0.4">
      <c r="B4" s="517"/>
      <c r="C4" s="357"/>
      <c r="D4" s="357"/>
      <c r="E4" s="357"/>
      <c r="F4" s="357"/>
      <c r="G4" s="357"/>
      <c r="H4" s="357"/>
      <c r="I4" s="357"/>
      <c r="J4" s="357"/>
      <c r="L4" s="517"/>
      <c r="M4" s="357"/>
      <c r="N4" s="357"/>
      <c r="O4" s="357"/>
      <c r="P4" s="357"/>
      <c r="Q4" s="357"/>
      <c r="R4" s="357"/>
      <c r="S4" s="357"/>
      <c r="T4" s="357"/>
      <c r="U4" s="334"/>
      <c r="X4" s="444"/>
    </row>
    <row r="5" spans="1:28" ht="14.5" thickBot="1" x14ac:dyDescent="0.35">
      <c r="B5" s="303" t="s">
        <v>985</v>
      </c>
      <c r="C5" s="356"/>
      <c r="D5" s="356"/>
      <c r="E5" s="356"/>
      <c r="F5" s="356"/>
      <c r="G5" s="356"/>
      <c r="H5" s="356"/>
      <c r="I5" s="356"/>
      <c r="J5" s="356"/>
      <c r="L5" s="303" t="s">
        <v>986</v>
      </c>
      <c r="M5" s="768"/>
      <c r="N5" s="356"/>
      <c r="O5" s="356"/>
      <c r="P5" s="356"/>
      <c r="Q5" s="356"/>
      <c r="R5" s="356"/>
      <c r="S5" s="356"/>
      <c r="T5" s="356"/>
      <c r="U5" s="334"/>
    </row>
    <row r="6" spans="1:28" x14ac:dyDescent="0.3">
      <c r="B6" s="1144" t="s">
        <v>568</v>
      </c>
      <c r="C6" s="1141"/>
      <c r="D6" s="1141"/>
      <c r="E6" s="1141"/>
      <c r="F6" s="1141"/>
      <c r="G6" s="1141" t="s">
        <v>567</v>
      </c>
      <c r="H6" s="1141"/>
      <c r="I6" s="1141"/>
      <c r="J6" s="1141"/>
      <c r="L6" s="1144" t="s">
        <v>568</v>
      </c>
      <c r="M6" s="1141"/>
      <c r="N6" s="1141"/>
      <c r="O6" s="1141"/>
      <c r="P6" s="1141"/>
      <c r="Q6" s="1141" t="s">
        <v>567</v>
      </c>
      <c r="R6" s="1141"/>
      <c r="S6" s="1141"/>
      <c r="T6" s="1141"/>
    </row>
    <row r="7" spans="1:28" s="351" customFormat="1" ht="51" customHeight="1" x14ac:dyDescent="0.35">
      <c r="A7" s="353"/>
      <c r="B7" s="354" t="s">
        <v>566</v>
      </c>
      <c r="C7" s="354" t="s">
        <v>114</v>
      </c>
      <c r="D7" s="354" t="s">
        <v>565</v>
      </c>
      <c r="E7" s="1142" t="s">
        <v>554</v>
      </c>
      <c r="F7" s="1143"/>
      <c r="G7" s="354" t="s">
        <v>326</v>
      </c>
      <c r="H7" s="354" t="s">
        <v>327</v>
      </c>
      <c r="I7" s="355" t="s">
        <v>564</v>
      </c>
      <c r="J7" s="354" t="s">
        <v>599</v>
      </c>
      <c r="K7" s="353"/>
      <c r="L7" s="354" t="s">
        <v>566</v>
      </c>
      <c r="M7" s="354" t="s">
        <v>114</v>
      </c>
      <c r="N7" s="354" t="s">
        <v>565</v>
      </c>
      <c r="O7" s="1142" t="s">
        <v>554</v>
      </c>
      <c r="P7" s="1143"/>
      <c r="Q7" s="354" t="s">
        <v>326</v>
      </c>
      <c r="R7" s="354" t="s">
        <v>327</v>
      </c>
      <c r="S7" s="355" t="s">
        <v>564</v>
      </c>
      <c r="T7" s="354" t="s">
        <v>563</v>
      </c>
      <c r="U7" s="353"/>
      <c r="V7" s="353" t="s">
        <v>38</v>
      </c>
      <c r="W7" s="353"/>
      <c r="X7" s="352" t="s">
        <v>24</v>
      </c>
      <c r="Y7" s="352" t="s">
        <v>114</v>
      </c>
      <c r="Z7" s="352" t="s">
        <v>267</v>
      </c>
      <c r="AA7" s="352" t="s">
        <v>242</v>
      </c>
      <c r="AB7" s="352" t="s">
        <v>298</v>
      </c>
    </row>
    <row r="8" spans="1:28" x14ac:dyDescent="0.3">
      <c r="A8" s="343"/>
      <c r="B8" s="350"/>
      <c r="C8" s="349"/>
      <c r="D8" s="348"/>
      <c r="E8" s="1129"/>
      <c r="F8" s="1130"/>
      <c r="G8" s="347"/>
      <c r="H8" s="347"/>
      <c r="I8" s="348"/>
      <c r="J8" s="347"/>
      <c r="K8" s="343"/>
      <c r="L8" s="350"/>
      <c r="M8" s="349"/>
      <c r="N8" s="348"/>
      <c r="O8" s="1129"/>
      <c r="P8" s="1130"/>
      <c r="Q8" s="347"/>
      <c r="R8" s="347"/>
      <c r="S8" s="348"/>
      <c r="T8" s="347"/>
      <c r="U8" s="343"/>
      <c r="V8" s="343" t="s">
        <v>242</v>
      </c>
      <c r="W8" s="343"/>
    </row>
    <row r="9" spans="1:28" x14ac:dyDescent="0.3">
      <c r="A9" s="343"/>
      <c r="B9" s="350"/>
      <c r="C9" s="349"/>
      <c r="D9" s="348"/>
      <c r="E9" s="1129"/>
      <c r="F9" s="1130"/>
      <c r="G9" s="347"/>
      <c r="H9" s="347"/>
      <c r="I9" s="348"/>
      <c r="J9" s="347"/>
      <c r="K9" s="343"/>
      <c r="L9" s="350"/>
      <c r="M9" s="349"/>
      <c r="N9" s="348"/>
      <c r="O9" s="1129"/>
      <c r="P9" s="1130"/>
      <c r="Q9" s="347"/>
      <c r="R9" s="347"/>
      <c r="S9" s="348"/>
      <c r="T9" s="347"/>
      <c r="U9" s="343"/>
      <c r="V9" s="343" t="s">
        <v>137</v>
      </c>
      <c r="W9" s="343"/>
      <c r="X9" s="437">
        <v>0.2</v>
      </c>
      <c r="Y9" s="298">
        <v>0</v>
      </c>
      <c r="Z9" s="298">
        <v>1</v>
      </c>
      <c r="AA9" s="298" t="s">
        <v>242</v>
      </c>
      <c r="AB9" s="303">
        <v>1</v>
      </c>
    </row>
    <row r="10" spans="1:28" x14ac:dyDescent="0.3">
      <c r="A10" s="343"/>
      <c r="B10" s="350"/>
      <c r="C10" s="349"/>
      <c r="D10" s="348"/>
      <c r="E10" s="1129"/>
      <c r="F10" s="1130"/>
      <c r="G10" s="347"/>
      <c r="H10" s="347"/>
      <c r="I10" s="348"/>
      <c r="J10" s="347"/>
      <c r="K10" s="343"/>
      <c r="L10" s="350"/>
      <c r="M10" s="349"/>
      <c r="N10" s="348"/>
      <c r="O10" s="1129"/>
      <c r="P10" s="1130"/>
      <c r="Q10" s="347"/>
      <c r="R10" s="347"/>
      <c r="S10" s="348"/>
      <c r="T10" s="347"/>
      <c r="U10" s="343"/>
      <c r="V10" s="343" t="s">
        <v>85</v>
      </c>
      <c r="W10" s="343"/>
      <c r="X10" s="438">
        <v>0.3</v>
      </c>
      <c r="Y10" s="298">
        <v>1</v>
      </c>
      <c r="Z10" s="298">
        <v>2</v>
      </c>
      <c r="AB10" s="303">
        <v>2</v>
      </c>
    </row>
    <row r="11" spans="1:28" x14ac:dyDescent="0.3">
      <c r="A11" s="343"/>
      <c r="B11" s="350"/>
      <c r="C11" s="349"/>
      <c r="D11" s="348"/>
      <c r="E11" s="1129"/>
      <c r="F11" s="1130"/>
      <c r="G11" s="347"/>
      <c r="H11" s="347"/>
      <c r="I11" s="348"/>
      <c r="J11" s="347"/>
      <c r="K11" s="343"/>
      <c r="L11" s="350"/>
      <c r="M11" s="349"/>
      <c r="N11" s="348"/>
      <c r="O11" s="1129"/>
      <c r="P11" s="1130"/>
      <c r="Q11" s="347"/>
      <c r="R11" s="347"/>
      <c r="S11" s="348"/>
      <c r="T11" s="347"/>
      <c r="U11" s="343"/>
      <c r="V11" s="343"/>
      <c r="W11" s="343"/>
      <c r="X11" s="437">
        <v>0.4</v>
      </c>
      <c r="Y11" s="298">
        <v>2</v>
      </c>
      <c r="Z11" s="298">
        <v>3</v>
      </c>
      <c r="AB11" s="303">
        <v>3</v>
      </c>
    </row>
    <row r="12" spans="1:28" x14ac:dyDescent="0.3">
      <c r="A12" s="343"/>
      <c r="B12" s="350"/>
      <c r="C12" s="349"/>
      <c r="D12" s="348"/>
      <c r="E12" s="1129"/>
      <c r="F12" s="1130"/>
      <c r="G12" s="347"/>
      <c r="H12" s="347"/>
      <c r="I12" s="348"/>
      <c r="J12" s="347"/>
      <c r="K12" s="343"/>
      <c r="L12" s="350"/>
      <c r="M12" s="349"/>
      <c r="N12" s="348"/>
      <c r="O12" s="1129"/>
      <c r="P12" s="1130"/>
      <c r="Q12" s="347"/>
      <c r="R12" s="347"/>
      <c r="S12" s="348"/>
      <c r="T12" s="347"/>
      <c r="U12" s="343"/>
      <c r="V12" s="343" t="s">
        <v>242</v>
      </c>
      <c r="W12" s="343"/>
      <c r="X12" s="438">
        <v>0.5</v>
      </c>
      <c r="Y12" s="298">
        <v>3</v>
      </c>
      <c r="AB12" s="303">
        <v>4</v>
      </c>
    </row>
    <row r="13" spans="1:28" x14ac:dyDescent="0.3">
      <c r="A13" s="343"/>
      <c r="B13" s="350"/>
      <c r="C13" s="349"/>
      <c r="D13" s="348"/>
      <c r="E13" s="1129"/>
      <c r="F13" s="1130"/>
      <c r="G13" s="347"/>
      <c r="H13" s="347"/>
      <c r="I13" s="348"/>
      <c r="J13" s="347"/>
      <c r="K13" s="343"/>
      <c r="L13" s="350"/>
      <c r="M13" s="349"/>
      <c r="N13" s="348"/>
      <c r="O13" s="1129"/>
      <c r="P13" s="1130"/>
      <c r="Q13" s="347"/>
      <c r="R13" s="347"/>
      <c r="S13" s="348"/>
      <c r="T13" s="347"/>
      <c r="U13" s="343"/>
      <c r="V13" s="343"/>
      <c r="W13" s="343"/>
      <c r="X13" s="438">
        <v>0.6</v>
      </c>
      <c r="Y13" s="298">
        <v>4</v>
      </c>
      <c r="AB13" s="303">
        <v>5</v>
      </c>
    </row>
    <row r="14" spans="1:28" x14ac:dyDescent="0.3">
      <c r="A14" s="343"/>
      <c r="B14" s="350"/>
      <c r="C14" s="349"/>
      <c r="D14" s="348"/>
      <c r="E14" s="1129"/>
      <c r="F14" s="1130"/>
      <c r="G14" s="347"/>
      <c r="H14" s="347"/>
      <c r="I14" s="348"/>
      <c r="J14" s="347"/>
      <c r="K14" s="343"/>
      <c r="L14" s="350"/>
      <c r="M14" s="349"/>
      <c r="N14" s="348"/>
      <c r="O14" s="1129"/>
      <c r="P14" s="1130"/>
      <c r="Q14" s="347"/>
      <c r="R14" s="347"/>
      <c r="S14" s="348"/>
      <c r="T14" s="347"/>
      <c r="U14" s="343"/>
      <c r="V14" s="343"/>
      <c r="W14" s="343"/>
      <c r="X14" s="437">
        <v>0.7</v>
      </c>
      <c r="Y14" s="298" t="s">
        <v>548</v>
      </c>
      <c r="AB14" s="303">
        <v>6</v>
      </c>
    </row>
    <row r="15" spans="1:28" x14ac:dyDescent="0.3">
      <c r="A15" s="343"/>
      <c r="B15" s="350"/>
      <c r="C15" s="349"/>
      <c r="D15" s="348"/>
      <c r="E15" s="1129"/>
      <c r="F15" s="1130"/>
      <c r="G15" s="347"/>
      <c r="H15" s="347"/>
      <c r="I15" s="348"/>
      <c r="J15" s="347"/>
      <c r="K15" s="343"/>
      <c r="L15" s="350"/>
      <c r="M15" s="349"/>
      <c r="N15" s="348"/>
      <c r="O15" s="1129"/>
      <c r="P15" s="1130"/>
      <c r="Q15" s="347"/>
      <c r="R15" s="347"/>
      <c r="S15" s="348"/>
      <c r="T15" s="347"/>
      <c r="U15" s="343"/>
      <c r="V15" s="343"/>
      <c r="W15" s="343"/>
      <c r="X15" s="438">
        <v>0.8</v>
      </c>
      <c r="AB15" s="303">
        <v>7</v>
      </c>
    </row>
    <row r="16" spans="1:28" x14ac:dyDescent="0.3">
      <c r="A16" s="343"/>
      <c r="B16" s="350"/>
      <c r="C16" s="349"/>
      <c r="D16" s="348"/>
      <c r="E16" s="1129"/>
      <c r="F16" s="1130"/>
      <c r="G16" s="347"/>
      <c r="H16" s="347"/>
      <c r="I16" s="348"/>
      <c r="J16" s="347"/>
      <c r="K16" s="343"/>
      <c r="L16" s="350"/>
      <c r="M16" s="349"/>
      <c r="N16" s="348"/>
      <c r="O16" s="1129"/>
      <c r="P16" s="1130"/>
      <c r="Q16" s="347"/>
      <c r="R16" s="347"/>
      <c r="S16" s="348"/>
      <c r="T16" s="347"/>
      <c r="U16" s="343"/>
      <c r="V16" s="343"/>
      <c r="W16" s="343"/>
      <c r="X16" s="298" t="s">
        <v>271</v>
      </c>
      <c r="AB16" s="303">
        <v>8</v>
      </c>
    </row>
    <row r="17" spans="1:28" x14ac:dyDescent="0.3">
      <c r="A17" s="343"/>
      <c r="B17" s="350"/>
      <c r="C17" s="349"/>
      <c r="D17" s="348"/>
      <c r="E17" s="1129"/>
      <c r="F17" s="1130"/>
      <c r="G17" s="347"/>
      <c r="H17" s="347"/>
      <c r="I17" s="348"/>
      <c r="J17" s="347"/>
      <c r="K17" s="343"/>
      <c r="L17" s="350"/>
      <c r="M17" s="349"/>
      <c r="N17" s="348"/>
      <c r="O17" s="1129"/>
      <c r="P17" s="1130"/>
      <c r="Q17" s="347"/>
      <c r="R17" s="347"/>
      <c r="S17" s="348"/>
      <c r="T17" s="347"/>
      <c r="U17" s="343"/>
      <c r="V17" s="343"/>
      <c r="W17" s="343"/>
      <c r="X17" s="298" t="s">
        <v>272</v>
      </c>
      <c r="AB17" s="303">
        <v>9</v>
      </c>
    </row>
    <row r="18" spans="1:28" x14ac:dyDescent="0.3">
      <c r="A18" s="343"/>
      <c r="B18" s="350"/>
      <c r="C18" s="349"/>
      <c r="D18" s="348"/>
      <c r="E18" s="1129"/>
      <c r="F18" s="1130"/>
      <c r="G18" s="347"/>
      <c r="H18" s="347"/>
      <c r="I18" s="348"/>
      <c r="J18" s="347"/>
      <c r="K18" s="343"/>
      <c r="L18" s="350"/>
      <c r="M18" s="349"/>
      <c r="N18" s="348"/>
      <c r="O18" s="1129"/>
      <c r="P18" s="1130"/>
      <c r="Q18" s="347"/>
      <c r="R18" s="347"/>
      <c r="S18" s="348"/>
      <c r="T18" s="347"/>
      <c r="U18" s="343"/>
      <c r="V18" s="343"/>
      <c r="W18" s="343"/>
      <c r="AB18" s="303">
        <v>10</v>
      </c>
    </row>
    <row r="19" spans="1:28" s="298" customFormat="1" x14ac:dyDescent="0.3">
      <c r="A19" s="343"/>
      <c r="B19" s="350"/>
      <c r="C19" s="349"/>
      <c r="D19" s="348"/>
      <c r="E19" s="1129"/>
      <c r="F19" s="1130"/>
      <c r="G19" s="347"/>
      <c r="H19" s="347"/>
      <c r="I19" s="348"/>
      <c r="J19" s="347"/>
      <c r="K19" s="343"/>
      <c r="L19" s="350"/>
      <c r="M19" s="349"/>
      <c r="N19" s="348"/>
      <c r="O19" s="1129"/>
      <c r="P19" s="1130"/>
      <c r="Q19" s="347"/>
      <c r="R19" s="347"/>
      <c r="S19" s="348"/>
      <c r="T19" s="347"/>
      <c r="U19" s="343"/>
      <c r="V19" s="343"/>
      <c r="W19" s="343"/>
      <c r="Z19" s="298" t="s">
        <v>562</v>
      </c>
      <c r="AB19" s="303">
        <v>11</v>
      </c>
    </row>
    <row r="20" spans="1:28" s="298" customFormat="1" x14ac:dyDescent="0.3">
      <c r="A20" s="343"/>
      <c r="B20" s="350"/>
      <c r="C20" s="349"/>
      <c r="D20" s="348"/>
      <c r="E20" s="1129"/>
      <c r="F20" s="1130"/>
      <c r="G20" s="347"/>
      <c r="H20" s="347"/>
      <c r="I20" s="348"/>
      <c r="J20" s="347"/>
      <c r="K20" s="343"/>
      <c r="L20" s="350"/>
      <c r="M20" s="349"/>
      <c r="N20" s="348"/>
      <c r="O20" s="1129"/>
      <c r="P20" s="1130"/>
      <c r="Q20" s="347"/>
      <c r="R20" s="347"/>
      <c r="S20" s="348"/>
      <c r="T20" s="347"/>
      <c r="U20" s="343"/>
      <c r="V20" s="343"/>
      <c r="W20" s="343"/>
      <c r="Z20" s="298" t="s">
        <v>561</v>
      </c>
      <c r="AB20" s="303">
        <v>12</v>
      </c>
    </row>
    <row r="21" spans="1:28" s="298" customFormat="1" x14ac:dyDescent="0.3">
      <c r="A21" s="343"/>
      <c r="B21" s="350"/>
      <c r="C21" s="349"/>
      <c r="D21" s="348"/>
      <c r="E21" s="1129"/>
      <c r="F21" s="1130"/>
      <c r="G21" s="347"/>
      <c r="H21" s="347"/>
      <c r="I21" s="348"/>
      <c r="J21" s="347"/>
      <c r="K21" s="343"/>
      <c r="L21" s="350"/>
      <c r="M21" s="349"/>
      <c r="N21" s="348"/>
      <c r="O21" s="1129"/>
      <c r="P21" s="1130"/>
      <c r="Q21" s="347"/>
      <c r="R21" s="347"/>
      <c r="S21" s="348"/>
      <c r="T21" s="347"/>
      <c r="U21" s="343"/>
      <c r="V21" s="343"/>
      <c r="W21" s="343"/>
      <c r="Z21" s="298" t="s">
        <v>616</v>
      </c>
      <c r="AB21" s="303">
        <v>13</v>
      </c>
    </row>
    <row r="22" spans="1:28" s="298" customFormat="1" x14ac:dyDescent="0.3">
      <c r="A22" s="343"/>
      <c r="B22" s="350"/>
      <c r="C22" s="349"/>
      <c r="D22" s="348"/>
      <c r="E22" s="1129"/>
      <c r="F22" s="1130"/>
      <c r="G22" s="347"/>
      <c r="H22" s="347"/>
      <c r="I22" s="348"/>
      <c r="J22" s="347"/>
      <c r="K22" s="343"/>
      <c r="L22" s="350"/>
      <c r="M22" s="349"/>
      <c r="N22" s="348"/>
      <c r="O22" s="1129"/>
      <c r="P22" s="1130"/>
      <c r="Q22" s="347"/>
      <c r="R22" s="347"/>
      <c r="S22" s="348"/>
      <c r="T22" s="347"/>
      <c r="U22" s="343"/>
      <c r="V22" s="343"/>
      <c r="W22" s="343"/>
      <c r="Z22" s="298" t="s">
        <v>560</v>
      </c>
      <c r="AB22" s="303">
        <v>14</v>
      </c>
    </row>
    <row r="23" spans="1:28" s="298" customFormat="1" x14ac:dyDescent="0.3">
      <c r="A23" s="343"/>
      <c r="B23" s="350"/>
      <c r="C23" s="349"/>
      <c r="D23" s="348"/>
      <c r="E23" s="1129"/>
      <c r="F23" s="1130"/>
      <c r="G23" s="347"/>
      <c r="H23" s="347"/>
      <c r="I23" s="348"/>
      <c r="J23" s="347"/>
      <c r="K23" s="343"/>
      <c r="L23" s="350"/>
      <c r="M23" s="349"/>
      <c r="N23" s="348"/>
      <c r="O23" s="1129"/>
      <c r="P23" s="1130"/>
      <c r="Q23" s="347"/>
      <c r="R23" s="347"/>
      <c r="S23" s="348"/>
      <c r="T23" s="347"/>
      <c r="U23" s="343"/>
      <c r="V23" s="343"/>
      <c r="W23" s="343"/>
      <c r="AB23" s="303">
        <v>15</v>
      </c>
    </row>
    <row r="24" spans="1:28" s="298" customFormat="1" x14ac:dyDescent="0.3">
      <c r="A24" s="343"/>
      <c r="B24" s="350"/>
      <c r="C24" s="349"/>
      <c r="D24" s="348"/>
      <c r="E24" s="1129"/>
      <c r="F24" s="1130"/>
      <c r="G24" s="347"/>
      <c r="H24" s="347"/>
      <c r="I24" s="348"/>
      <c r="J24" s="347"/>
      <c r="K24" s="343"/>
      <c r="L24" s="350"/>
      <c r="M24" s="349"/>
      <c r="N24" s="348"/>
      <c r="O24" s="1129"/>
      <c r="P24" s="1130"/>
      <c r="Q24" s="347"/>
      <c r="R24" s="347"/>
      <c r="S24" s="348"/>
      <c r="T24" s="347"/>
      <c r="U24" s="343"/>
      <c r="V24" s="343"/>
      <c r="W24" s="343"/>
      <c r="AB24" s="303">
        <v>16</v>
      </c>
    </row>
    <row r="25" spans="1:28" s="298" customFormat="1" x14ac:dyDescent="0.3">
      <c r="A25" s="343"/>
      <c r="B25" s="350"/>
      <c r="C25" s="349"/>
      <c r="D25" s="348"/>
      <c r="E25" s="1129"/>
      <c r="F25" s="1130"/>
      <c r="G25" s="347"/>
      <c r="H25" s="347"/>
      <c r="I25" s="348"/>
      <c r="J25" s="347"/>
      <c r="K25" s="343"/>
      <c r="L25" s="350"/>
      <c r="M25" s="349"/>
      <c r="N25" s="348"/>
      <c r="O25" s="1129"/>
      <c r="P25" s="1130"/>
      <c r="Q25" s="347"/>
      <c r="R25" s="347"/>
      <c r="S25" s="348"/>
      <c r="T25" s="347"/>
      <c r="U25" s="343"/>
      <c r="V25" s="343"/>
      <c r="W25" s="343"/>
      <c r="AB25" s="303">
        <v>17</v>
      </c>
    </row>
    <row r="26" spans="1:28" s="298" customFormat="1" x14ac:dyDescent="0.3">
      <c r="A26" s="343"/>
      <c r="B26" s="350"/>
      <c r="C26" s="349"/>
      <c r="D26" s="348"/>
      <c r="E26" s="1129"/>
      <c r="F26" s="1130"/>
      <c r="G26" s="347"/>
      <c r="H26" s="347"/>
      <c r="I26" s="348"/>
      <c r="J26" s="347"/>
      <c r="K26" s="343"/>
      <c r="L26" s="350"/>
      <c r="M26" s="349"/>
      <c r="N26" s="348"/>
      <c r="O26" s="1129"/>
      <c r="P26" s="1130"/>
      <c r="Q26" s="347"/>
      <c r="R26" s="347"/>
      <c r="S26" s="348"/>
      <c r="T26" s="347"/>
      <c r="U26" s="343"/>
      <c r="V26" s="343"/>
      <c r="W26" s="343"/>
      <c r="AB26" s="303">
        <v>18</v>
      </c>
    </row>
    <row r="27" spans="1:28" s="298" customFormat="1" x14ac:dyDescent="0.3">
      <c r="A27" s="343"/>
      <c r="B27" s="350"/>
      <c r="C27" s="349"/>
      <c r="D27" s="348"/>
      <c r="E27" s="1129"/>
      <c r="F27" s="1130"/>
      <c r="G27" s="347"/>
      <c r="H27" s="347"/>
      <c r="I27" s="348"/>
      <c r="J27" s="347"/>
      <c r="K27" s="343"/>
      <c r="L27" s="350"/>
      <c r="M27" s="349"/>
      <c r="N27" s="348"/>
      <c r="O27" s="1129"/>
      <c r="P27" s="1130"/>
      <c r="Q27" s="347"/>
      <c r="R27" s="347"/>
      <c r="S27" s="348"/>
      <c r="T27" s="347"/>
      <c r="U27" s="343"/>
      <c r="V27" s="343"/>
      <c r="W27" s="343"/>
      <c r="AB27" s="303">
        <v>19</v>
      </c>
    </row>
    <row r="28" spans="1:28" s="298" customFormat="1" x14ac:dyDescent="0.3">
      <c r="A28" s="343"/>
      <c r="B28" s="350"/>
      <c r="C28" s="349"/>
      <c r="D28" s="348"/>
      <c r="E28" s="1129"/>
      <c r="F28" s="1130"/>
      <c r="G28" s="347"/>
      <c r="H28" s="347"/>
      <c r="I28" s="348"/>
      <c r="J28" s="347"/>
      <c r="K28" s="343"/>
      <c r="L28" s="350"/>
      <c r="M28" s="349"/>
      <c r="N28" s="348"/>
      <c r="O28" s="1129"/>
      <c r="P28" s="1130"/>
      <c r="Q28" s="347"/>
      <c r="R28" s="347"/>
      <c r="S28" s="348"/>
      <c r="T28" s="347"/>
      <c r="U28" s="343"/>
      <c r="V28" s="343"/>
      <c r="W28" s="343"/>
      <c r="AB28" s="303">
        <v>20</v>
      </c>
    </row>
    <row r="29" spans="1:28" s="298" customFormat="1" x14ac:dyDescent="0.3">
      <c r="A29" s="343"/>
      <c r="B29" s="350"/>
      <c r="C29" s="349"/>
      <c r="D29" s="348"/>
      <c r="E29" s="1129"/>
      <c r="F29" s="1130"/>
      <c r="G29" s="347"/>
      <c r="H29" s="347"/>
      <c r="I29" s="348"/>
      <c r="J29" s="347"/>
      <c r="K29" s="343"/>
      <c r="L29" s="350"/>
      <c r="M29" s="349"/>
      <c r="N29" s="348"/>
      <c r="O29" s="1129"/>
      <c r="P29" s="1130"/>
      <c r="Q29" s="347"/>
      <c r="R29" s="347"/>
      <c r="S29" s="348"/>
      <c r="T29" s="347"/>
      <c r="U29" s="343"/>
      <c r="V29" s="343"/>
      <c r="W29" s="343"/>
      <c r="AB29" s="303">
        <v>21</v>
      </c>
    </row>
    <row r="30" spans="1:28" s="298" customFormat="1" x14ac:dyDescent="0.3">
      <c r="A30" s="343"/>
      <c r="B30" s="350"/>
      <c r="C30" s="349"/>
      <c r="D30" s="348"/>
      <c r="E30" s="1129"/>
      <c r="F30" s="1130"/>
      <c r="G30" s="347"/>
      <c r="H30" s="347"/>
      <c r="I30" s="348"/>
      <c r="J30" s="347"/>
      <c r="K30" s="343"/>
      <c r="L30" s="350"/>
      <c r="M30" s="349"/>
      <c r="N30" s="348"/>
      <c r="O30" s="1129"/>
      <c r="P30" s="1130"/>
      <c r="Q30" s="347"/>
      <c r="R30" s="347"/>
      <c r="S30" s="348"/>
      <c r="T30" s="347"/>
      <c r="U30" s="343"/>
      <c r="V30" s="343"/>
      <c r="W30" s="343"/>
      <c r="AB30" s="303">
        <v>22</v>
      </c>
    </row>
    <row r="31" spans="1:28" s="298" customFormat="1" x14ac:dyDescent="0.3">
      <c r="A31" s="343"/>
      <c r="B31" s="350"/>
      <c r="C31" s="349"/>
      <c r="D31" s="348"/>
      <c r="E31" s="1129"/>
      <c r="F31" s="1130"/>
      <c r="G31" s="347"/>
      <c r="H31" s="347"/>
      <c r="I31" s="348"/>
      <c r="J31" s="347"/>
      <c r="K31" s="343"/>
      <c r="L31" s="350"/>
      <c r="M31" s="349"/>
      <c r="N31" s="348"/>
      <c r="O31" s="1129"/>
      <c r="P31" s="1130"/>
      <c r="Q31" s="347"/>
      <c r="R31" s="347"/>
      <c r="S31" s="348"/>
      <c r="T31" s="347"/>
      <c r="U31" s="343"/>
      <c r="V31" s="343"/>
      <c r="W31" s="343"/>
      <c r="AB31" s="303">
        <v>23</v>
      </c>
    </row>
    <row r="32" spans="1:28" s="298" customFormat="1" x14ac:dyDescent="0.3">
      <c r="A32" s="343"/>
      <c r="B32" s="350"/>
      <c r="C32" s="349"/>
      <c r="D32" s="348"/>
      <c r="E32" s="1129"/>
      <c r="F32" s="1130"/>
      <c r="G32" s="347"/>
      <c r="H32" s="347"/>
      <c r="I32" s="348"/>
      <c r="J32" s="347"/>
      <c r="K32" s="343"/>
      <c r="L32" s="350"/>
      <c r="M32" s="349"/>
      <c r="N32" s="348"/>
      <c r="O32" s="1129"/>
      <c r="P32" s="1130"/>
      <c r="Q32" s="347"/>
      <c r="R32" s="347"/>
      <c r="S32" s="348"/>
      <c r="T32" s="347"/>
      <c r="U32" s="343"/>
      <c r="V32" s="343"/>
      <c r="W32" s="343"/>
      <c r="AB32" s="303">
        <v>24</v>
      </c>
    </row>
    <row r="33" spans="1:28" s="298" customFormat="1" ht="14.5" thickBot="1" x14ac:dyDescent="0.35">
      <c r="A33" s="343"/>
      <c r="B33" s="346"/>
      <c r="C33" s="345"/>
      <c r="D33" s="348"/>
      <c r="E33" s="1129"/>
      <c r="F33" s="1130"/>
      <c r="G33" s="347"/>
      <c r="H33" s="347"/>
      <c r="I33" s="348"/>
      <c r="J33" s="347"/>
      <c r="K33" s="343"/>
      <c r="L33" s="346"/>
      <c r="M33" s="447"/>
      <c r="N33" s="448"/>
      <c r="O33" s="1129"/>
      <c r="P33" s="1130"/>
      <c r="Q33" s="449"/>
      <c r="R33" s="449"/>
      <c r="S33" s="348"/>
      <c r="T33" s="344"/>
      <c r="U33" s="343"/>
      <c r="V33" s="343"/>
      <c r="W33" s="343"/>
      <c r="AB33" s="303">
        <v>25</v>
      </c>
    </row>
    <row r="34" spans="1:28" s="337" customFormat="1" x14ac:dyDescent="0.3">
      <c r="A34" s="338"/>
      <c r="B34" s="341" t="s">
        <v>559</v>
      </c>
      <c r="C34" s="342"/>
      <c r="D34" s="340">
        <f>SUM($D$8:$D$33)</f>
        <v>0</v>
      </c>
      <c r="E34" s="1131">
        <f>SUMIF(E8:E33,"Yes",$D$8:$D$33)</f>
        <v>0</v>
      </c>
      <c r="F34" s="1132"/>
      <c r="G34" s="340">
        <f>SUMIF($G$8:$G$33,"Yes",$D$8:$D$33)</f>
        <v>0</v>
      </c>
      <c r="H34" s="340">
        <f>SUMIF($H$8:$H$33,"Yes",$D$8:$D$33)</f>
        <v>0</v>
      </c>
      <c r="I34" s="339"/>
      <c r="J34" s="339"/>
      <c r="K34" s="338"/>
      <c r="L34" s="341" t="s">
        <v>559</v>
      </c>
      <c r="M34" s="339"/>
      <c r="N34" s="340">
        <f>SUM($N$8:$N$33)</f>
        <v>0</v>
      </c>
      <c r="O34" s="1131">
        <f>SUMIF(O8:O33,"Yes",$N$8:$N$33)</f>
        <v>0</v>
      </c>
      <c r="P34" s="1132"/>
      <c r="Q34" s="340">
        <f>SUMIF($Q$8:$Q$33,"Yes",$N$8:$N$33)</f>
        <v>0</v>
      </c>
      <c r="R34" s="340">
        <f>SUMIF($R$8:$R$33,"Yes",$N$8:$N$33)</f>
        <v>0</v>
      </c>
      <c r="S34" s="339"/>
      <c r="T34" s="339"/>
      <c r="U34" s="338"/>
      <c r="V34" s="338"/>
      <c r="W34" s="338"/>
      <c r="AB34" s="303">
        <v>26</v>
      </c>
    </row>
    <row r="35" spans="1:28" s="298" customFormat="1" ht="14.5" thickBot="1" x14ac:dyDescent="0.35">
      <c r="A35" s="303"/>
      <c r="B35" s="333"/>
      <c r="C35" s="333"/>
      <c r="D35" s="303"/>
      <c r="E35" s="303"/>
      <c r="F35" s="303"/>
      <c r="G35" s="303"/>
      <c r="H35" s="333"/>
      <c r="I35" s="333"/>
      <c r="J35" s="303"/>
      <c r="K35" s="303"/>
      <c r="L35" s="333"/>
      <c r="M35" s="333"/>
      <c r="N35" s="674"/>
      <c r="O35" s="303"/>
      <c r="P35" s="303"/>
      <c r="Q35" s="303"/>
      <c r="R35" s="333"/>
      <c r="S35" s="333"/>
      <c r="T35" s="303"/>
      <c r="Z35" s="298" t="s">
        <v>242</v>
      </c>
      <c r="AB35" s="303">
        <v>27</v>
      </c>
    </row>
    <row r="36" spans="1:28" s="298" customFormat="1" ht="16" thickBot="1" x14ac:dyDescent="0.35">
      <c r="A36" s="303"/>
      <c r="B36" s="333"/>
      <c r="C36" s="333"/>
      <c r="D36" s="303"/>
      <c r="E36" s="303"/>
      <c r="F36" s="303"/>
      <c r="G36" s="303"/>
      <c r="H36" s="333"/>
      <c r="I36" s="333"/>
      <c r="J36" s="303"/>
      <c r="K36" s="303"/>
      <c r="L36" s="401" t="s">
        <v>987</v>
      </c>
      <c r="M36" s="398"/>
      <c r="N36" s="399"/>
      <c r="O36" s="399"/>
      <c r="P36" s="399"/>
      <c r="Q36" s="399"/>
      <c r="R36" s="400"/>
      <c r="S36" s="675"/>
      <c r="T36" s="450" t="str">
        <f>IF(S36="Yes",IFERROR(SUMPRODUCT(L8:L33,N8:N33)/SUM(N8:N33),0),"")</f>
        <v/>
      </c>
      <c r="Z36" s="298" t="s">
        <v>137</v>
      </c>
      <c r="AB36" s="303">
        <v>28</v>
      </c>
    </row>
    <row r="37" spans="1:28" s="298" customFormat="1" ht="18.649999999999999" customHeight="1" thickBot="1" x14ac:dyDescent="0.35">
      <c r="A37" s="303"/>
      <c r="B37" s="333"/>
      <c r="C37" s="333"/>
      <c r="D37" s="303"/>
      <c r="E37" s="303"/>
      <c r="F37" s="303"/>
      <c r="G37" s="303"/>
      <c r="H37" s="333"/>
      <c r="I37" s="333"/>
      <c r="J37" s="303"/>
      <c r="K37" s="303"/>
      <c r="L37" s="454" t="s">
        <v>617</v>
      </c>
      <c r="M37" s="333"/>
      <c r="N37" s="303"/>
      <c r="O37" s="303"/>
      <c r="P37" s="303"/>
      <c r="Q37" s="303"/>
      <c r="R37" s="333"/>
      <c r="S37" s="333"/>
      <c r="T37" s="303"/>
      <c r="AB37" s="303">
        <v>29</v>
      </c>
    </row>
    <row r="38" spans="1:28" s="298" customFormat="1" ht="18" customHeight="1" thickBot="1" x14ac:dyDescent="0.35">
      <c r="A38" s="303"/>
      <c r="B38" s="401" t="s">
        <v>852</v>
      </c>
      <c r="C38" s="398"/>
      <c r="D38" s="399"/>
      <c r="E38" s="399"/>
      <c r="F38" s="399"/>
      <c r="G38" s="399"/>
      <c r="H38" s="400"/>
      <c r="I38" s="676"/>
      <c r="J38" s="303"/>
      <c r="K38" s="303"/>
      <c r="L38" s="401" t="s">
        <v>813</v>
      </c>
      <c r="M38" s="398"/>
      <c r="N38" s="399"/>
      <c r="O38" s="399"/>
      <c r="P38" s="399"/>
      <c r="Q38" s="399"/>
      <c r="R38" s="400"/>
      <c r="S38" s="676"/>
      <c r="T38" s="732">
        <f>IF(SUMIFS($N$8:$N$33,$L$8:$L$33,"&lt;&gt;"&amp;$X$16,$L$8:$L$33,"&lt;&gt;"&amp;$X$17)=0,
        0,
       IF(OR(
             'A_Description and Fund Request'!B21="X",
 'A_Description and Fund Request'!B22="X"),
             0,
             IF(
                   AND(
                              OR(
                                     'A_Description and Fund Request'!B18="X",
                                     'A_Description and Fund Request'!B20="X"
                                     ),
                              OR(
                                     C_Site!$D$13=C_Site!$X$19,
                                     C_Site!$D$13=C_Site!$X$20,
                                     C_Site!$D$13=C_Site!$X$21,
                                     C_Site!$D$78=C_Site!$X$19,
                                     C_Site!$D$78=C_Site!$X$20,
                                     C_Site!$D$78=C_Site!$X$21,
                                     C_Site!$D$144=C_Site!$X$19,
                                     C_Site!$D$144=C_Site!$X$20,
                                     C_Site!$D$144=C_Site!$X$21,
                                     C_Site!$D$210=C_Site!$X$19,
                                     C_Site!$D$210=C_Site!$X$20,
                                     C_Site!$D$210=C_Site!$X$21,
                                     C_Site!$D$276=C_Site!$X$19,
                                     C_Site!$D$276=C_Site!$X$20,
                                     C_Site!$D$276=C_Site!$X$21,
                                     C_Site!$D$342=C_Site!$X$19,
                                     C_Site!$D$342=C_Site!$X$20,
                                     C_Site!$D$342=C_Site!$X$21,
                                     C_Site!$D$408=C_Site!$X$19,
                                     C_Site!$D$408=C_Site!$X$20,
                                     C_Site!$D$408=C_Site!$X$21,
                                     C_Site!$D$474=C_Site!$X$19,
                                     C_Site!$D$474=C_Site!$X$20,
                                     C_Site!$D$474=C_Site!$X$21,
                                     C_Site!$D$540=C_Site!$X$19,
                                     C_Site!$D$540=C_Site!$X$20,
                                     C_Site!$D$540=C_Site!$X$21,
                                     C_Site!$D$606=C_Site!$X$19,
                                     C_Site!$D$606=C_Site!$X$20,
                                     C_Site!$D$606=C_Site!$X$21
                                     )
                              ),
                   ROUND(10%*SUM($N$8:$N$33),0),
                   ROUND(5%*SUMIFS($N$8:$N$33,$L$8:$L$33,"&lt;&gt;"&amp;$X$16,$L$8:$L$33,"&lt;&gt;"&amp;$X$17),0)
                  )
           )
      )</f>
        <v>0</v>
      </c>
      <c r="X38" s="298" t="s">
        <v>1045</v>
      </c>
      <c r="AB38" s="303">
        <v>30</v>
      </c>
    </row>
    <row r="39" spans="1:28" s="298" customFormat="1" x14ac:dyDescent="0.3">
      <c r="A39" s="303"/>
      <c r="B39" s="333"/>
      <c r="C39" s="333"/>
      <c r="D39" s="303"/>
      <c r="E39" s="303"/>
      <c r="F39" s="303"/>
      <c r="G39" s="303"/>
      <c r="H39" s="333"/>
      <c r="I39" s="333"/>
      <c r="J39" s="303"/>
      <c r="K39" s="303"/>
      <c r="L39" s="333"/>
      <c r="M39" s="333"/>
      <c r="N39" s="303"/>
      <c r="O39" s="303"/>
      <c r="P39" s="303"/>
      <c r="Q39" s="303"/>
      <c r="R39" s="333"/>
      <c r="S39" s="333"/>
      <c r="T39" s="303"/>
      <c r="AB39" s="303">
        <v>36</v>
      </c>
    </row>
    <row r="40" spans="1:28" s="298" customFormat="1" x14ac:dyDescent="0.3">
      <c r="A40" s="303"/>
      <c r="B40" s="334" t="s">
        <v>600</v>
      </c>
      <c r="C40" s="333"/>
      <c r="D40" s="303"/>
      <c r="E40" s="303"/>
      <c r="F40" s="303"/>
      <c r="G40" s="303"/>
      <c r="H40" s="333"/>
      <c r="I40" s="333"/>
      <c r="J40" s="303"/>
      <c r="K40" s="303"/>
      <c r="L40" s="334" t="s">
        <v>601</v>
      </c>
      <c r="M40" s="333"/>
      <c r="N40" s="303"/>
      <c r="O40" s="303"/>
      <c r="P40" s="303"/>
      <c r="Q40" s="303"/>
      <c r="R40" s="333"/>
      <c r="S40" s="333"/>
      <c r="T40" s="303"/>
      <c r="AB40" s="303">
        <v>37</v>
      </c>
    </row>
    <row r="41" spans="1:28" s="298" customFormat="1" x14ac:dyDescent="0.3">
      <c r="A41" s="303"/>
      <c r="B41" s="1124" t="s">
        <v>602</v>
      </c>
      <c r="C41" s="1124"/>
      <c r="D41" s="1124"/>
      <c r="E41" s="1124"/>
      <c r="F41" s="1124"/>
      <c r="G41" s="1124"/>
      <c r="H41" s="1124"/>
      <c r="I41" s="1124"/>
      <c r="J41" s="1124"/>
      <c r="K41" s="303"/>
      <c r="L41" s="1124" t="s">
        <v>603</v>
      </c>
      <c r="M41" s="1124"/>
      <c r="N41" s="1124"/>
      <c r="O41" s="1124"/>
      <c r="P41" s="1124"/>
      <c r="Q41" s="1124"/>
      <c r="R41" s="1124"/>
      <c r="S41" s="1124"/>
      <c r="T41" s="1124"/>
      <c r="AB41" s="303">
        <v>38</v>
      </c>
    </row>
    <row r="42" spans="1:28" s="298" customFormat="1" ht="60" customHeight="1" x14ac:dyDescent="0.3">
      <c r="A42" s="303"/>
      <c r="B42" s="1125"/>
      <c r="C42" s="1125"/>
      <c r="D42" s="1125"/>
      <c r="E42" s="1125"/>
      <c r="F42" s="1125"/>
      <c r="G42" s="1125"/>
      <c r="H42" s="1125"/>
      <c r="I42" s="1125"/>
      <c r="J42" s="1125"/>
      <c r="K42" s="303"/>
      <c r="L42" s="1125"/>
      <c r="M42" s="1125"/>
      <c r="N42" s="1125"/>
      <c r="O42" s="1125"/>
      <c r="P42" s="1125"/>
      <c r="Q42" s="1125"/>
      <c r="R42" s="1125"/>
      <c r="S42" s="1125"/>
      <c r="T42" s="1125"/>
      <c r="AB42" s="303">
        <v>39</v>
      </c>
    </row>
    <row r="43" spans="1:28" s="298" customFormat="1" x14ac:dyDescent="0.3">
      <c r="A43" s="303"/>
      <c r="B43" s="332"/>
      <c r="C43" s="332"/>
      <c r="D43" s="332"/>
      <c r="E43" s="332"/>
      <c r="F43" s="332"/>
      <c r="G43" s="303"/>
      <c r="H43" s="333"/>
      <c r="I43" s="333"/>
      <c r="J43" s="303"/>
      <c r="K43" s="303"/>
      <c r="L43" s="332"/>
      <c r="M43" s="332"/>
      <c r="N43" s="332"/>
      <c r="O43" s="332"/>
      <c r="P43" s="332"/>
      <c r="Q43" s="303"/>
      <c r="R43" s="333"/>
      <c r="S43" s="333"/>
      <c r="T43" s="303"/>
    </row>
    <row r="44" spans="1:28" s="298" customFormat="1" x14ac:dyDescent="0.3">
      <c r="A44" s="303"/>
      <c r="B44" s="335" t="s">
        <v>558</v>
      </c>
      <c r="C44" s="332"/>
      <c r="D44" s="332"/>
      <c r="E44" s="332"/>
      <c r="F44" s="332"/>
      <c r="G44" s="303"/>
      <c r="H44" s="333"/>
      <c r="I44" s="333"/>
      <c r="J44" s="303"/>
      <c r="K44" s="303"/>
      <c r="L44" s="334" t="s">
        <v>557</v>
      </c>
      <c r="M44" s="332"/>
      <c r="N44" s="332"/>
      <c r="O44" s="332"/>
      <c r="P44" s="332"/>
      <c r="Q44" s="303"/>
      <c r="R44" s="333"/>
      <c r="S44" s="333"/>
      <c r="T44" s="303"/>
    </row>
    <row r="45" spans="1:28" s="298" customFormat="1" x14ac:dyDescent="0.3">
      <c r="A45" s="303"/>
      <c r="B45" s="1135" t="s">
        <v>556</v>
      </c>
      <c r="C45" s="1136"/>
      <c r="D45" s="1136"/>
      <c r="E45" s="1136"/>
      <c r="F45" s="1136"/>
      <c r="G45" s="1136"/>
      <c r="H45" s="1136"/>
      <c r="I45" s="1136"/>
      <c r="J45" s="1137"/>
      <c r="K45" s="303"/>
      <c r="L45" s="1135" t="s">
        <v>555</v>
      </c>
      <c r="M45" s="1136"/>
      <c r="N45" s="1136"/>
      <c r="O45" s="1136"/>
      <c r="P45" s="1136"/>
      <c r="Q45" s="1136"/>
      <c r="R45" s="1136"/>
      <c r="S45" s="1136"/>
      <c r="T45" s="1137"/>
    </row>
    <row r="46" spans="1:28" s="298" customFormat="1" ht="60" customHeight="1" x14ac:dyDescent="0.3">
      <c r="A46" s="303"/>
      <c r="B46" s="1125"/>
      <c r="C46" s="1125"/>
      <c r="D46" s="1125"/>
      <c r="E46" s="1125"/>
      <c r="F46" s="1125"/>
      <c r="G46" s="1125"/>
      <c r="H46" s="1125"/>
      <c r="I46" s="1125"/>
      <c r="J46" s="1125"/>
      <c r="K46" s="303"/>
      <c r="L46" s="1125"/>
      <c r="M46" s="1125"/>
      <c r="N46" s="1125"/>
      <c r="O46" s="1125"/>
      <c r="P46" s="1125"/>
      <c r="Q46" s="1125"/>
      <c r="R46" s="1125"/>
      <c r="S46" s="1125"/>
      <c r="T46" s="1125"/>
    </row>
    <row r="47" spans="1:28" s="298" customFormat="1" ht="16.5" customHeight="1" x14ac:dyDescent="0.3">
      <c r="A47" s="303"/>
      <c r="B47" s="774"/>
      <c r="C47" s="774"/>
      <c r="D47" s="774"/>
      <c r="E47" s="774"/>
      <c r="F47" s="774"/>
      <c r="G47" s="774"/>
      <c r="H47" s="774"/>
      <c r="I47" s="774"/>
      <c r="J47" s="774"/>
      <c r="K47" s="303"/>
      <c r="L47" s="774"/>
      <c r="M47" s="774"/>
      <c r="N47" s="774"/>
      <c r="O47" s="774"/>
      <c r="P47" s="774"/>
      <c r="Q47" s="774"/>
      <c r="R47" s="774"/>
      <c r="S47" s="774"/>
      <c r="T47" s="774"/>
    </row>
    <row r="48" spans="1:28" s="298" customFormat="1" x14ac:dyDescent="0.3">
      <c r="A48" s="303"/>
      <c r="B48" s="334"/>
      <c r="C48" s="333"/>
      <c r="D48" s="303"/>
      <c r="E48" s="303"/>
      <c r="F48" s="303"/>
      <c r="G48" s="303"/>
      <c r="H48" s="333"/>
      <c r="I48" s="333"/>
      <c r="J48" s="303"/>
      <c r="K48" s="759"/>
      <c r="L48" s="334" t="s">
        <v>962</v>
      </c>
      <c r="M48" s="333"/>
      <c r="N48" s="303"/>
      <c r="O48" s="303"/>
      <c r="P48" s="303"/>
      <c r="Q48" s="303"/>
      <c r="R48" s="333"/>
      <c r="S48" s="333"/>
      <c r="T48" s="303"/>
      <c r="AB48" s="303">
        <v>33</v>
      </c>
    </row>
    <row r="49" spans="1:28" s="298" customFormat="1" x14ac:dyDescent="0.3">
      <c r="A49" s="303"/>
      <c r="B49" s="1138"/>
      <c r="C49" s="1138"/>
      <c r="D49" s="1138"/>
      <c r="E49" s="1138"/>
      <c r="F49" s="1138"/>
      <c r="G49" s="1138"/>
      <c r="H49" s="1138"/>
      <c r="I49" s="1138"/>
      <c r="J49" s="1138"/>
      <c r="K49" s="759"/>
      <c r="L49" s="1139" t="s">
        <v>963</v>
      </c>
      <c r="M49" s="1139"/>
      <c r="N49" s="1139"/>
      <c r="O49" s="1139"/>
      <c r="P49" s="1139"/>
      <c r="Q49" s="1139"/>
      <c r="R49" s="1139"/>
      <c r="S49" s="1139"/>
      <c r="T49" s="1139"/>
      <c r="AB49" s="303">
        <v>34</v>
      </c>
    </row>
    <row r="50" spans="1:28" s="298" customFormat="1" ht="60" customHeight="1" x14ac:dyDescent="0.65">
      <c r="A50" s="303"/>
      <c r="B50" s="1140"/>
      <c r="C50" s="1140"/>
      <c r="D50" s="1140"/>
      <c r="E50" s="1140"/>
      <c r="F50" s="1140"/>
      <c r="G50" s="1140"/>
      <c r="H50" s="1140"/>
      <c r="I50" s="1140"/>
      <c r="J50" s="1140"/>
      <c r="K50" s="759"/>
      <c r="L50" s="1125"/>
      <c r="M50" s="1125"/>
      <c r="N50" s="1125"/>
      <c r="O50" s="1125"/>
      <c r="P50" s="1125"/>
      <c r="Q50" s="1125"/>
      <c r="R50" s="1125"/>
      <c r="S50" s="1125"/>
      <c r="T50" s="1125"/>
      <c r="U50" s="336"/>
      <c r="AB50" s="303">
        <v>35</v>
      </c>
    </row>
    <row r="51" spans="1:28" s="298" customFormat="1" ht="5.15" customHeight="1" thickBot="1" x14ac:dyDescent="0.4">
      <c r="A51" s="303"/>
      <c r="B51" s="332"/>
      <c r="C51" s="332"/>
      <c r="D51" s="332"/>
      <c r="E51" s="332"/>
      <c r="F51" s="332"/>
      <c r="G51" s="303"/>
      <c r="H51" s="333"/>
      <c r="I51" s="333"/>
      <c r="J51" s="303"/>
      <c r="K51" s="303"/>
      <c r="L51" s="275"/>
      <c r="M51" s="275"/>
      <c r="N51" s="275"/>
      <c r="O51" s="275"/>
      <c r="P51" s="275"/>
      <c r="Q51" s="275"/>
      <c r="R51" s="275"/>
      <c r="S51" s="275"/>
      <c r="T51" s="275"/>
    </row>
    <row r="52" spans="1:28" ht="14.5" thickBot="1" x14ac:dyDescent="0.35">
      <c r="B52" s="332"/>
      <c r="C52" s="332"/>
      <c r="D52" s="1126" t="s">
        <v>92</v>
      </c>
      <c r="E52" s="1127"/>
      <c r="F52" s="1127"/>
      <c r="G52" s="1127"/>
      <c r="H52" s="1127"/>
      <c r="I52" s="1128"/>
      <c r="L52" s="332"/>
      <c r="M52" s="332"/>
      <c r="N52" s="1126" t="s">
        <v>92</v>
      </c>
      <c r="O52" s="1127"/>
      <c r="P52" s="1127"/>
      <c r="Q52" s="1127"/>
      <c r="R52" s="1127"/>
      <c r="S52" s="1128"/>
    </row>
    <row r="53" spans="1:28" ht="14.5" thickBot="1" x14ac:dyDescent="0.35">
      <c r="D53" s="1121" t="s">
        <v>550</v>
      </c>
      <c r="E53" s="1122"/>
      <c r="F53" s="1122"/>
      <c r="G53" s="1122"/>
      <c r="H53" s="1122"/>
      <c r="I53" s="1123"/>
      <c r="N53" s="1121" t="s">
        <v>550</v>
      </c>
      <c r="O53" s="1122"/>
      <c r="P53" s="1122"/>
      <c r="Q53" s="1122"/>
      <c r="R53" s="1122"/>
      <c r="S53" s="1123"/>
      <c r="U53" s="303"/>
      <c r="V53" s="303"/>
      <c r="W53" s="303"/>
      <c r="X53" s="303"/>
      <c r="Y53" s="303"/>
      <c r="Z53" s="303"/>
      <c r="AA53" s="303"/>
    </row>
    <row r="54" spans="1:28" ht="15" customHeight="1" thickBot="1" x14ac:dyDescent="0.35">
      <c r="C54" s="326"/>
      <c r="D54" s="331">
        <v>0</v>
      </c>
      <c r="E54" s="330">
        <v>1</v>
      </c>
      <c r="F54" s="330">
        <v>2</v>
      </c>
      <c r="G54" s="330">
        <v>3</v>
      </c>
      <c r="H54" s="330">
        <v>4</v>
      </c>
      <c r="I54" s="325" t="s">
        <v>548</v>
      </c>
      <c r="J54" s="325" t="s">
        <v>0</v>
      </c>
      <c r="M54" s="326"/>
      <c r="N54" s="331">
        <v>0</v>
      </c>
      <c r="O54" s="330">
        <v>1</v>
      </c>
      <c r="P54" s="330">
        <v>2</v>
      </c>
      <c r="Q54" s="330">
        <v>3</v>
      </c>
      <c r="R54" s="330">
        <v>4</v>
      </c>
      <c r="S54" s="325" t="s">
        <v>548</v>
      </c>
      <c r="T54" s="325" t="s">
        <v>0</v>
      </c>
      <c r="U54" s="303"/>
      <c r="V54" s="303"/>
      <c r="W54" s="303"/>
      <c r="X54" s="303"/>
      <c r="Y54" s="303"/>
      <c r="Z54" s="303"/>
      <c r="AA54" s="303"/>
    </row>
    <row r="55" spans="1:28" ht="15.65" customHeight="1" x14ac:dyDescent="0.3">
      <c r="B55" s="1119" t="s">
        <v>549</v>
      </c>
      <c r="C55" s="324">
        <v>0.2</v>
      </c>
      <c r="D55" s="321">
        <f t="shared" ref="D55:I63" si="0">SUMIFS($D$8:$D$33,$C$8:$C$33,D$54,$B$8:$B$33,$C$55:$C$63)</f>
        <v>0</v>
      </c>
      <c r="E55" s="440">
        <f t="shared" si="0"/>
        <v>0</v>
      </c>
      <c r="F55" s="440">
        <f t="shared" si="0"/>
        <v>0</v>
      </c>
      <c r="G55" s="440">
        <f t="shared" si="0"/>
        <v>0</v>
      </c>
      <c r="H55" s="440">
        <f t="shared" si="0"/>
        <v>0</v>
      </c>
      <c r="I55" s="441">
        <f t="shared" si="0"/>
        <v>0</v>
      </c>
      <c r="J55" s="442" t="str">
        <f t="shared" ref="J55:J63" si="1">IF(SUM(D55:I55)=0,"",SUM(D55:I55))</f>
        <v/>
      </c>
      <c r="L55" s="1133" t="s">
        <v>549</v>
      </c>
      <c r="M55" s="324">
        <v>0.2</v>
      </c>
      <c r="N55" s="321">
        <f t="shared" ref="N55:S55" si="2">SUMIFS($N$8:$N$33,$M$8:$M$33,N$54,$L$8:$L$33,$M$55:$M$63)</f>
        <v>0</v>
      </c>
      <c r="O55" s="440">
        <f t="shared" si="2"/>
        <v>0</v>
      </c>
      <c r="P55" s="440">
        <f t="shared" si="2"/>
        <v>0</v>
      </c>
      <c r="Q55" s="440">
        <f t="shared" si="2"/>
        <v>0</v>
      </c>
      <c r="R55" s="440">
        <f t="shared" si="2"/>
        <v>0</v>
      </c>
      <c r="S55" s="441">
        <f t="shared" si="2"/>
        <v>0</v>
      </c>
      <c r="T55" s="442" t="str">
        <f t="shared" ref="T55:T63" si="3">IF(SUM(N55:S55)=0,"",SUM(N55:S55))</f>
        <v/>
      </c>
      <c r="U55" s="303"/>
      <c r="V55" s="303"/>
      <c r="W55" s="303"/>
      <c r="X55" s="303"/>
      <c r="Y55" s="303"/>
      <c r="Z55" s="303"/>
      <c r="AA55" s="303"/>
    </row>
    <row r="56" spans="1:28" ht="15.65" customHeight="1" x14ac:dyDescent="0.3">
      <c r="B56" s="1119"/>
      <c r="C56" s="439">
        <v>0.3</v>
      </c>
      <c r="D56" s="321">
        <f t="shared" si="0"/>
        <v>0</v>
      </c>
      <c r="E56" s="440">
        <f t="shared" si="0"/>
        <v>0</v>
      </c>
      <c r="F56" s="440">
        <f t="shared" si="0"/>
        <v>0</v>
      </c>
      <c r="G56" s="440">
        <f t="shared" si="0"/>
        <v>0</v>
      </c>
      <c r="H56" s="440">
        <f t="shared" si="0"/>
        <v>0</v>
      </c>
      <c r="I56" s="441">
        <f t="shared" si="0"/>
        <v>0</v>
      </c>
      <c r="J56" s="442" t="str">
        <f t="shared" si="1"/>
        <v/>
      </c>
      <c r="L56" s="1133"/>
      <c r="M56" s="439">
        <v>0.3</v>
      </c>
      <c r="N56" s="321">
        <f t="shared" ref="N56:S63" si="4">SUMIFS($N$8:$N$33,$M$8:$M$33,N$54,$L$8:$L$33,$M$56:$M$63)</f>
        <v>0</v>
      </c>
      <c r="O56" s="440">
        <f t="shared" si="4"/>
        <v>0</v>
      </c>
      <c r="P56" s="440">
        <f t="shared" si="4"/>
        <v>0</v>
      </c>
      <c r="Q56" s="440">
        <f t="shared" si="4"/>
        <v>0</v>
      </c>
      <c r="R56" s="440">
        <f t="shared" si="4"/>
        <v>0</v>
      </c>
      <c r="S56" s="441">
        <f t="shared" si="4"/>
        <v>0</v>
      </c>
      <c r="T56" s="442" t="str">
        <f t="shared" si="3"/>
        <v/>
      </c>
      <c r="U56" s="303"/>
      <c r="V56" s="303"/>
      <c r="W56" s="303"/>
      <c r="X56" s="303"/>
      <c r="Y56" s="303"/>
      <c r="Z56" s="303"/>
      <c r="AA56" s="303"/>
    </row>
    <row r="57" spans="1:28" ht="15.65" customHeight="1" x14ac:dyDescent="0.3">
      <c r="B57" s="1119"/>
      <c r="C57" s="439">
        <v>0.4</v>
      </c>
      <c r="D57" s="321">
        <f t="shared" si="0"/>
        <v>0</v>
      </c>
      <c r="E57" s="440">
        <f t="shared" si="0"/>
        <v>0</v>
      </c>
      <c r="F57" s="440">
        <f t="shared" si="0"/>
        <v>0</v>
      </c>
      <c r="G57" s="440">
        <f t="shared" si="0"/>
        <v>0</v>
      </c>
      <c r="H57" s="440">
        <f t="shared" si="0"/>
        <v>0</v>
      </c>
      <c r="I57" s="441">
        <f t="shared" si="0"/>
        <v>0</v>
      </c>
      <c r="J57" s="442" t="str">
        <f t="shared" si="1"/>
        <v/>
      </c>
      <c r="L57" s="1133"/>
      <c r="M57" s="439">
        <v>0.4</v>
      </c>
      <c r="N57" s="321">
        <f t="shared" si="4"/>
        <v>0</v>
      </c>
      <c r="O57" s="440">
        <f t="shared" si="4"/>
        <v>0</v>
      </c>
      <c r="P57" s="440">
        <f t="shared" si="4"/>
        <v>0</v>
      </c>
      <c r="Q57" s="440">
        <f t="shared" si="4"/>
        <v>0</v>
      </c>
      <c r="R57" s="440">
        <f t="shared" si="4"/>
        <v>0</v>
      </c>
      <c r="S57" s="441">
        <f t="shared" si="4"/>
        <v>0</v>
      </c>
      <c r="T57" s="442" t="str">
        <f t="shared" si="3"/>
        <v/>
      </c>
      <c r="U57" s="303"/>
      <c r="V57" s="303"/>
      <c r="W57" s="303"/>
      <c r="X57" s="303"/>
      <c r="Y57" s="303"/>
      <c r="Z57" s="303"/>
      <c r="AA57" s="303"/>
    </row>
    <row r="58" spans="1:28" ht="15.65" customHeight="1" x14ac:dyDescent="0.3">
      <c r="B58" s="1119"/>
      <c r="C58" s="323">
        <v>0.5</v>
      </c>
      <c r="D58" s="321">
        <f t="shared" si="0"/>
        <v>0</v>
      </c>
      <c r="E58" s="440">
        <f t="shared" si="0"/>
        <v>0</v>
      </c>
      <c r="F58" s="440">
        <f t="shared" si="0"/>
        <v>0</v>
      </c>
      <c r="G58" s="440">
        <f t="shared" si="0"/>
        <v>0</v>
      </c>
      <c r="H58" s="440">
        <f t="shared" si="0"/>
        <v>0</v>
      </c>
      <c r="I58" s="441">
        <f t="shared" si="0"/>
        <v>0</v>
      </c>
      <c r="J58" s="442" t="str">
        <f t="shared" si="1"/>
        <v/>
      </c>
      <c r="L58" s="1133"/>
      <c r="M58" s="323">
        <v>0.5</v>
      </c>
      <c r="N58" s="321">
        <f t="shared" si="4"/>
        <v>0</v>
      </c>
      <c r="O58" s="440">
        <f t="shared" si="4"/>
        <v>0</v>
      </c>
      <c r="P58" s="440">
        <f t="shared" si="4"/>
        <v>0</v>
      </c>
      <c r="Q58" s="440">
        <f t="shared" si="4"/>
        <v>0</v>
      </c>
      <c r="R58" s="440">
        <f t="shared" si="4"/>
        <v>0</v>
      </c>
      <c r="S58" s="441">
        <f t="shared" si="4"/>
        <v>0</v>
      </c>
      <c r="T58" s="442" t="str">
        <f t="shared" si="3"/>
        <v/>
      </c>
      <c r="U58" s="303"/>
      <c r="V58" s="303"/>
      <c r="W58" s="303"/>
      <c r="X58" s="303"/>
      <c r="Y58" s="303"/>
      <c r="Z58" s="303"/>
      <c r="AA58" s="303"/>
    </row>
    <row r="59" spans="1:28" ht="15.65" customHeight="1" x14ac:dyDescent="0.3">
      <c r="B59" s="1119"/>
      <c r="C59" s="323">
        <v>0.6</v>
      </c>
      <c r="D59" s="321">
        <f t="shared" si="0"/>
        <v>0</v>
      </c>
      <c r="E59" s="440">
        <f t="shared" si="0"/>
        <v>0</v>
      </c>
      <c r="F59" s="440">
        <f t="shared" si="0"/>
        <v>0</v>
      </c>
      <c r="G59" s="440">
        <f t="shared" si="0"/>
        <v>0</v>
      </c>
      <c r="H59" s="440">
        <f t="shared" si="0"/>
        <v>0</v>
      </c>
      <c r="I59" s="441">
        <f t="shared" si="0"/>
        <v>0</v>
      </c>
      <c r="J59" s="442" t="str">
        <f t="shared" si="1"/>
        <v/>
      </c>
      <c r="L59" s="1133"/>
      <c r="M59" s="323">
        <v>0.6</v>
      </c>
      <c r="N59" s="321">
        <f t="shared" si="4"/>
        <v>0</v>
      </c>
      <c r="O59" s="440">
        <f t="shared" si="4"/>
        <v>0</v>
      </c>
      <c r="P59" s="440">
        <f t="shared" si="4"/>
        <v>0</v>
      </c>
      <c r="Q59" s="440">
        <f t="shared" si="4"/>
        <v>0</v>
      </c>
      <c r="R59" s="440">
        <f t="shared" si="4"/>
        <v>0</v>
      </c>
      <c r="S59" s="441">
        <f t="shared" si="4"/>
        <v>0</v>
      </c>
      <c r="T59" s="442" t="str">
        <f t="shared" si="3"/>
        <v/>
      </c>
      <c r="U59" s="303"/>
      <c r="V59" s="303"/>
      <c r="W59" s="303"/>
      <c r="X59" s="303"/>
      <c r="Y59" s="303"/>
      <c r="Z59" s="303"/>
      <c r="AA59" s="303"/>
    </row>
    <row r="60" spans="1:28" ht="15.65" customHeight="1" x14ac:dyDescent="0.3">
      <c r="B60" s="1119"/>
      <c r="C60" s="323">
        <v>0.7</v>
      </c>
      <c r="D60" s="321">
        <f t="shared" si="0"/>
        <v>0</v>
      </c>
      <c r="E60" s="440">
        <f t="shared" si="0"/>
        <v>0</v>
      </c>
      <c r="F60" s="440">
        <f t="shared" si="0"/>
        <v>0</v>
      </c>
      <c r="G60" s="440">
        <f t="shared" si="0"/>
        <v>0</v>
      </c>
      <c r="H60" s="440">
        <f t="shared" si="0"/>
        <v>0</v>
      </c>
      <c r="I60" s="441">
        <f t="shared" si="0"/>
        <v>0</v>
      </c>
      <c r="J60" s="442" t="str">
        <f t="shared" si="1"/>
        <v/>
      </c>
      <c r="L60" s="1133"/>
      <c r="M60" s="323">
        <v>0.7</v>
      </c>
      <c r="N60" s="321">
        <f t="shared" si="4"/>
        <v>0</v>
      </c>
      <c r="O60" s="440">
        <f t="shared" si="4"/>
        <v>0</v>
      </c>
      <c r="P60" s="440">
        <f t="shared" si="4"/>
        <v>0</v>
      </c>
      <c r="Q60" s="440">
        <f t="shared" si="4"/>
        <v>0</v>
      </c>
      <c r="R60" s="440">
        <f t="shared" si="4"/>
        <v>0</v>
      </c>
      <c r="S60" s="441">
        <f t="shared" si="4"/>
        <v>0</v>
      </c>
      <c r="T60" s="442" t="str">
        <f t="shared" si="3"/>
        <v/>
      </c>
      <c r="U60" s="303"/>
      <c r="V60" s="303"/>
      <c r="W60" s="303"/>
      <c r="X60" s="303"/>
      <c r="Y60" s="303"/>
      <c r="Z60" s="303"/>
      <c r="AA60" s="303"/>
    </row>
    <row r="61" spans="1:28" ht="15.65" customHeight="1" x14ac:dyDescent="0.3">
      <c r="B61" s="1119"/>
      <c r="C61" s="323">
        <v>0.8</v>
      </c>
      <c r="D61" s="321">
        <f t="shared" si="0"/>
        <v>0</v>
      </c>
      <c r="E61" s="440">
        <f t="shared" si="0"/>
        <v>0</v>
      </c>
      <c r="F61" s="440">
        <f t="shared" si="0"/>
        <v>0</v>
      </c>
      <c r="G61" s="440">
        <f t="shared" si="0"/>
        <v>0</v>
      </c>
      <c r="H61" s="440">
        <f t="shared" si="0"/>
        <v>0</v>
      </c>
      <c r="I61" s="441">
        <f t="shared" si="0"/>
        <v>0</v>
      </c>
      <c r="J61" s="442" t="str">
        <f t="shared" si="1"/>
        <v/>
      </c>
      <c r="L61" s="1133"/>
      <c r="M61" s="323">
        <v>0.8</v>
      </c>
      <c r="N61" s="321">
        <f t="shared" si="4"/>
        <v>0</v>
      </c>
      <c r="O61" s="440">
        <f t="shared" si="4"/>
        <v>0</v>
      </c>
      <c r="P61" s="440">
        <f t="shared" si="4"/>
        <v>0</v>
      </c>
      <c r="Q61" s="440">
        <f t="shared" si="4"/>
        <v>0</v>
      </c>
      <c r="R61" s="440">
        <f t="shared" si="4"/>
        <v>0</v>
      </c>
      <c r="S61" s="441">
        <f t="shared" si="4"/>
        <v>0</v>
      </c>
      <c r="T61" s="442" t="str">
        <f t="shared" si="3"/>
        <v/>
      </c>
      <c r="U61" s="303"/>
      <c r="V61" s="303"/>
      <c r="W61" s="303"/>
      <c r="X61" s="303"/>
      <c r="Y61" s="303"/>
      <c r="Z61" s="303"/>
      <c r="AA61" s="303"/>
    </row>
    <row r="62" spans="1:28" ht="15.65" customHeight="1" x14ac:dyDescent="0.3">
      <c r="B62" s="1119"/>
      <c r="C62" s="322" t="s">
        <v>271</v>
      </c>
      <c r="D62" s="321">
        <f t="shared" si="0"/>
        <v>0</v>
      </c>
      <c r="E62" s="440">
        <f t="shared" si="0"/>
        <v>0</v>
      </c>
      <c r="F62" s="440">
        <f t="shared" si="0"/>
        <v>0</v>
      </c>
      <c r="G62" s="440">
        <f t="shared" si="0"/>
        <v>0</v>
      </c>
      <c r="H62" s="440">
        <f t="shared" si="0"/>
        <v>0</v>
      </c>
      <c r="I62" s="441">
        <f t="shared" si="0"/>
        <v>0</v>
      </c>
      <c r="J62" s="442" t="str">
        <f t="shared" si="1"/>
        <v/>
      </c>
      <c r="L62" s="1133"/>
      <c r="M62" s="322" t="s">
        <v>271</v>
      </c>
      <c r="N62" s="321">
        <f t="shared" si="4"/>
        <v>0</v>
      </c>
      <c r="O62" s="440">
        <f t="shared" si="4"/>
        <v>0</v>
      </c>
      <c r="P62" s="440">
        <f t="shared" si="4"/>
        <v>0</v>
      </c>
      <c r="Q62" s="440">
        <f t="shared" si="4"/>
        <v>0</v>
      </c>
      <c r="R62" s="440">
        <f t="shared" si="4"/>
        <v>0</v>
      </c>
      <c r="S62" s="441">
        <f t="shared" si="4"/>
        <v>0</v>
      </c>
      <c r="T62" s="442" t="str">
        <f t="shared" si="3"/>
        <v/>
      </c>
      <c r="U62" s="303"/>
      <c r="V62" s="303"/>
      <c r="W62" s="303"/>
      <c r="X62" s="303"/>
      <c r="Y62" s="303"/>
      <c r="Z62" s="303"/>
      <c r="AA62" s="303"/>
    </row>
    <row r="63" spans="1:28" ht="15.65" customHeight="1" thickBot="1" x14ac:dyDescent="0.35">
      <c r="B63" s="1119"/>
      <c r="C63" s="322" t="s">
        <v>272</v>
      </c>
      <c r="D63" s="321">
        <f t="shared" si="0"/>
        <v>0</v>
      </c>
      <c r="E63" s="440">
        <f t="shared" si="0"/>
        <v>0</v>
      </c>
      <c r="F63" s="440">
        <f t="shared" si="0"/>
        <v>0</v>
      </c>
      <c r="G63" s="440">
        <f t="shared" si="0"/>
        <v>0</v>
      </c>
      <c r="H63" s="440">
        <f t="shared" si="0"/>
        <v>0</v>
      </c>
      <c r="I63" s="441">
        <f t="shared" si="0"/>
        <v>0</v>
      </c>
      <c r="J63" s="442" t="str">
        <f t="shared" si="1"/>
        <v/>
      </c>
      <c r="L63" s="1133"/>
      <c r="M63" s="322" t="s">
        <v>272</v>
      </c>
      <c r="N63" s="321">
        <f t="shared" si="4"/>
        <v>0</v>
      </c>
      <c r="O63" s="440">
        <f t="shared" si="4"/>
        <v>0</v>
      </c>
      <c r="P63" s="440">
        <f t="shared" si="4"/>
        <v>0</v>
      </c>
      <c r="Q63" s="440">
        <f t="shared" si="4"/>
        <v>0</v>
      </c>
      <c r="R63" s="440">
        <f t="shared" si="4"/>
        <v>0</v>
      </c>
      <c r="S63" s="441">
        <f t="shared" si="4"/>
        <v>0</v>
      </c>
      <c r="T63" s="442" t="str">
        <f t="shared" si="3"/>
        <v/>
      </c>
      <c r="U63" s="303"/>
      <c r="V63" s="303"/>
      <c r="W63" s="303"/>
      <c r="X63" s="303"/>
      <c r="Y63" s="303"/>
      <c r="Z63" s="303"/>
      <c r="AA63" s="303"/>
    </row>
    <row r="64" spans="1:28" ht="15.65" customHeight="1" thickBot="1" x14ac:dyDescent="0.35">
      <c r="B64" s="1120"/>
      <c r="C64" s="320" t="s">
        <v>0</v>
      </c>
      <c r="D64" s="319" t="str">
        <f t="shared" ref="D64:I64" si="5">IF(SUM(D55:D63)=0,"",SUM(D55:D63))</f>
        <v/>
      </c>
      <c r="E64" s="318" t="str">
        <f t="shared" si="5"/>
        <v/>
      </c>
      <c r="F64" s="318" t="str">
        <f t="shared" si="5"/>
        <v/>
      </c>
      <c r="G64" s="318" t="str">
        <f t="shared" si="5"/>
        <v/>
      </c>
      <c r="H64" s="318" t="str">
        <f t="shared" si="5"/>
        <v/>
      </c>
      <c r="I64" s="317" t="str">
        <f t="shared" si="5"/>
        <v/>
      </c>
      <c r="J64" s="316">
        <f>IF(SUM(J55:J63)=SUM(D64:I64),SUM(J55:J63),"ERROR!")</f>
        <v>0</v>
      </c>
      <c r="L64" s="1134"/>
      <c r="M64" s="320" t="s">
        <v>0</v>
      </c>
      <c r="N64" s="319" t="str">
        <f t="shared" ref="N64:S64" si="6">IF(SUM(N55:N63)=0,"",SUM(N55:N63))</f>
        <v/>
      </c>
      <c r="O64" s="318" t="str">
        <f t="shared" si="6"/>
        <v/>
      </c>
      <c r="P64" s="318" t="str">
        <f t="shared" si="6"/>
        <v/>
      </c>
      <c r="Q64" s="318" t="str">
        <f t="shared" si="6"/>
        <v/>
      </c>
      <c r="R64" s="318" t="str">
        <f t="shared" si="6"/>
        <v/>
      </c>
      <c r="S64" s="317" t="str">
        <f t="shared" si="6"/>
        <v/>
      </c>
      <c r="T64" s="316">
        <f>IF(SUM(T55:T63)=SUM(N64:S64),SUM(T55:T63),"ERROR!")</f>
        <v>0</v>
      </c>
      <c r="U64" s="303"/>
      <c r="V64" s="303"/>
      <c r="W64" s="303"/>
      <c r="X64" s="303"/>
      <c r="Y64" s="303"/>
      <c r="Z64" s="303"/>
      <c r="AA64" s="303"/>
    </row>
    <row r="65" spans="2:27" ht="5.15" customHeight="1" thickBot="1" x14ac:dyDescent="0.35">
      <c r="B65" s="329"/>
      <c r="C65" s="328"/>
      <c r="D65" s="327"/>
      <c r="E65" s="327"/>
      <c r="F65" s="327"/>
      <c r="G65" s="327"/>
      <c r="H65" s="327"/>
      <c r="I65" s="327"/>
      <c r="J65" s="327"/>
      <c r="L65" s="329"/>
      <c r="M65" s="328"/>
      <c r="N65" s="327"/>
      <c r="O65" s="327"/>
      <c r="P65" s="327"/>
      <c r="Q65" s="327"/>
      <c r="R65" s="327"/>
      <c r="S65" s="327"/>
      <c r="T65" s="327"/>
      <c r="U65" s="303"/>
      <c r="V65" s="303"/>
      <c r="W65" s="303"/>
      <c r="X65" s="303"/>
      <c r="Y65" s="303"/>
      <c r="Z65" s="303"/>
      <c r="AA65" s="303"/>
    </row>
    <row r="66" spans="2:27" ht="14.5" thickBot="1" x14ac:dyDescent="0.35">
      <c r="D66" s="1126" t="s">
        <v>554</v>
      </c>
      <c r="E66" s="1127"/>
      <c r="F66" s="1127"/>
      <c r="G66" s="1127"/>
      <c r="H66" s="1127"/>
      <c r="I66" s="1128"/>
      <c r="N66" s="1126" t="s">
        <v>554</v>
      </c>
      <c r="O66" s="1127"/>
      <c r="P66" s="1127"/>
      <c r="Q66" s="1127"/>
      <c r="R66" s="1127"/>
      <c r="S66" s="1128"/>
      <c r="U66" s="303"/>
      <c r="V66" s="303"/>
      <c r="W66" s="303"/>
      <c r="X66" s="303"/>
      <c r="Y66" s="303"/>
      <c r="Z66" s="303"/>
      <c r="AA66" s="303"/>
    </row>
    <row r="67" spans="2:27" ht="14.5" thickBot="1" x14ac:dyDescent="0.35">
      <c r="D67" s="1121" t="s">
        <v>550</v>
      </c>
      <c r="E67" s="1122"/>
      <c r="F67" s="1122"/>
      <c r="G67" s="1122"/>
      <c r="H67" s="1122"/>
      <c r="I67" s="1123"/>
      <c r="N67" s="1121" t="s">
        <v>550</v>
      </c>
      <c r="O67" s="1122"/>
      <c r="P67" s="1122"/>
      <c r="Q67" s="1122"/>
      <c r="R67" s="1122"/>
      <c r="S67" s="1123"/>
      <c r="U67" s="303"/>
      <c r="V67" s="303"/>
      <c r="W67" s="303"/>
      <c r="X67" s="303"/>
      <c r="Y67" s="303"/>
      <c r="Z67" s="303"/>
      <c r="AA67" s="303"/>
    </row>
    <row r="68" spans="2:27" ht="14.5" thickBot="1" x14ac:dyDescent="0.35">
      <c r="C68" s="326"/>
      <c r="D68" s="331">
        <v>0</v>
      </c>
      <c r="E68" s="330">
        <v>1</v>
      </c>
      <c r="F68" s="330">
        <v>2</v>
      </c>
      <c r="G68" s="330">
        <v>3</v>
      </c>
      <c r="H68" s="330">
        <v>4</v>
      </c>
      <c r="I68" s="325" t="s">
        <v>548</v>
      </c>
      <c r="J68" s="325" t="s">
        <v>0</v>
      </c>
      <c r="M68" s="326"/>
      <c r="N68" s="331">
        <v>0</v>
      </c>
      <c r="O68" s="330">
        <v>1</v>
      </c>
      <c r="P68" s="330">
        <v>2</v>
      </c>
      <c r="Q68" s="330">
        <v>3</v>
      </c>
      <c r="R68" s="330">
        <v>4</v>
      </c>
      <c r="S68" s="325" t="s">
        <v>548</v>
      </c>
      <c r="T68" s="325" t="s">
        <v>0</v>
      </c>
      <c r="U68" s="303"/>
      <c r="V68" s="303"/>
      <c r="W68" s="303"/>
      <c r="X68" s="303"/>
      <c r="Y68" s="303"/>
      <c r="Z68" s="303"/>
      <c r="AA68" s="303"/>
    </row>
    <row r="69" spans="2:27" ht="17.149999999999999" customHeight="1" x14ac:dyDescent="0.3">
      <c r="B69" s="1119" t="s">
        <v>549</v>
      </c>
      <c r="C69" s="324">
        <v>0.2</v>
      </c>
      <c r="D69" s="321">
        <f t="shared" ref="D69:I77" si="7">SUMIFS($D$8:$D$33,$B$8:$B$33,$C69,$C$8:$C$33,D$68,$E$8:$E$33,"Yes")</f>
        <v>0</v>
      </c>
      <c r="E69" s="440">
        <f t="shared" si="7"/>
        <v>0</v>
      </c>
      <c r="F69" s="440">
        <f t="shared" si="7"/>
        <v>0</v>
      </c>
      <c r="G69" s="440">
        <f t="shared" si="7"/>
        <v>0</v>
      </c>
      <c r="H69" s="440">
        <f t="shared" si="7"/>
        <v>0</v>
      </c>
      <c r="I69" s="441">
        <f t="shared" si="7"/>
        <v>0</v>
      </c>
      <c r="J69" s="442" t="str">
        <f t="shared" ref="J69:J77" si="8">IF(SUM(D69:I69)=0,"",SUM(D69:I69))</f>
        <v/>
      </c>
      <c r="L69" s="1119" t="s">
        <v>549</v>
      </c>
      <c r="M69" s="324">
        <v>0.2</v>
      </c>
      <c r="N69" s="321">
        <f t="shared" ref="N69:S77" si="9">SUMIFS($N$8:$N$33,$L$8:$L$33,$M69,$M$8:$M$33,N$68,$O$8:$O$33,"Yes")</f>
        <v>0</v>
      </c>
      <c r="O69" s="440">
        <f t="shared" si="9"/>
        <v>0</v>
      </c>
      <c r="P69" s="440">
        <f t="shared" si="9"/>
        <v>0</v>
      </c>
      <c r="Q69" s="440">
        <f t="shared" si="9"/>
        <v>0</v>
      </c>
      <c r="R69" s="440">
        <f t="shared" si="9"/>
        <v>0</v>
      </c>
      <c r="S69" s="441">
        <f t="shared" si="9"/>
        <v>0</v>
      </c>
      <c r="T69" s="442" t="str">
        <f t="shared" ref="T69:T77" si="10">IF(SUM(N69:S69)=0,"",SUM(N69:S69))</f>
        <v/>
      </c>
      <c r="U69" s="303"/>
      <c r="V69" s="303"/>
      <c r="W69" s="303"/>
      <c r="X69" s="303"/>
      <c r="Y69" s="303"/>
      <c r="Z69" s="303"/>
      <c r="AA69" s="303"/>
    </row>
    <row r="70" spans="2:27" ht="16.5" customHeight="1" x14ac:dyDescent="0.3">
      <c r="B70" s="1119"/>
      <c r="C70" s="439">
        <v>0.3</v>
      </c>
      <c r="D70" s="321">
        <f t="shared" si="7"/>
        <v>0</v>
      </c>
      <c r="E70" s="440">
        <f t="shared" si="7"/>
        <v>0</v>
      </c>
      <c r="F70" s="440">
        <f t="shared" si="7"/>
        <v>0</v>
      </c>
      <c r="G70" s="440">
        <f t="shared" si="7"/>
        <v>0</v>
      </c>
      <c r="H70" s="440">
        <f t="shared" si="7"/>
        <v>0</v>
      </c>
      <c r="I70" s="441">
        <f t="shared" si="7"/>
        <v>0</v>
      </c>
      <c r="J70" s="442" t="str">
        <f t="shared" si="8"/>
        <v/>
      </c>
      <c r="L70" s="1119"/>
      <c r="M70" s="439">
        <v>0.3</v>
      </c>
      <c r="N70" s="321">
        <f t="shared" si="9"/>
        <v>0</v>
      </c>
      <c r="O70" s="440">
        <f t="shared" si="9"/>
        <v>0</v>
      </c>
      <c r="P70" s="440">
        <f t="shared" si="9"/>
        <v>0</v>
      </c>
      <c r="Q70" s="440">
        <f t="shared" si="9"/>
        <v>0</v>
      </c>
      <c r="R70" s="440">
        <f t="shared" si="9"/>
        <v>0</v>
      </c>
      <c r="S70" s="441">
        <f t="shared" si="9"/>
        <v>0</v>
      </c>
      <c r="T70" s="442" t="str">
        <f t="shared" si="10"/>
        <v/>
      </c>
      <c r="U70" s="303"/>
      <c r="V70" s="303"/>
      <c r="W70" s="303"/>
      <c r="X70" s="303"/>
      <c r="Y70" s="303"/>
      <c r="Z70" s="303"/>
      <c r="AA70" s="303"/>
    </row>
    <row r="71" spans="2:27" ht="16.5" customHeight="1" x14ac:dyDescent="0.3">
      <c r="B71" s="1119"/>
      <c r="C71" s="439">
        <v>0.4</v>
      </c>
      <c r="D71" s="321">
        <f t="shared" si="7"/>
        <v>0</v>
      </c>
      <c r="E71" s="440">
        <f t="shared" si="7"/>
        <v>0</v>
      </c>
      <c r="F71" s="440">
        <f t="shared" si="7"/>
        <v>0</v>
      </c>
      <c r="G71" s="440">
        <f t="shared" si="7"/>
        <v>0</v>
      </c>
      <c r="H71" s="440">
        <f t="shared" si="7"/>
        <v>0</v>
      </c>
      <c r="I71" s="441">
        <f t="shared" si="7"/>
        <v>0</v>
      </c>
      <c r="J71" s="442" t="str">
        <f t="shared" si="8"/>
        <v/>
      </c>
      <c r="L71" s="1119"/>
      <c r="M71" s="439">
        <v>0.4</v>
      </c>
      <c r="N71" s="321">
        <f t="shared" si="9"/>
        <v>0</v>
      </c>
      <c r="O71" s="440">
        <f t="shared" si="9"/>
        <v>0</v>
      </c>
      <c r="P71" s="440">
        <f t="shared" si="9"/>
        <v>0</v>
      </c>
      <c r="Q71" s="440">
        <f t="shared" si="9"/>
        <v>0</v>
      </c>
      <c r="R71" s="440">
        <f t="shared" si="9"/>
        <v>0</v>
      </c>
      <c r="S71" s="441">
        <f t="shared" si="9"/>
        <v>0</v>
      </c>
      <c r="T71" s="442" t="str">
        <f t="shared" si="10"/>
        <v/>
      </c>
      <c r="U71" s="303"/>
      <c r="V71" s="303"/>
      <c r="W71" s="303"/>
      <c r="X71" s="303"/>
      <c r="Y71" s="303"/>
      <c r="Z71" s="303"/>
      <c r="AA71" s="303"/>
    </row>
    <row r="72" spans="2:27" ht="14.5" customHeight="1" x14ac:dyDescent="0.3">
      <c r="B72" s="1119"/>
      <c r="C72" s="323">
        <v>0.5</v>
      </c>
      <c r="D72" s="321">
        <f t="shared" si="7"/>
        <v>0</v>
      </c>
      <c r="E72" s="440">
        <f t="shared" si="7"/>
        <v>0</v>
      </c>
      <c r="F72" s="440">
        <f t="shared" si="7"/>
        <v>0</v>
      </c>
      <c r="G72" s="440">
        <f t="shared" si="7"/>
        <v>0</v>
      </c>
      <c r="H72" s="440">
        <f t="shared" si="7"/>
        <v>0</v>
      </c>
      <c r="I72" s="441">
        <f t="shared" si="7"/>
        <v>0</v>
      </c>
      <c r="J72" s="442" t="str">
        <f t="shared" si="8"/>
        <v/>
      </c>
      <c r="L72" s="1119"/>
      <c r="M72" s="323">
        <v>0.5</v>
      </c>
      <c r="N72" s="321">
        <f t="shared" si="9"/>
        <v>0</v>
      </c>
      <c r="O72" s="440">
        <f t="shared" si="9"/>
        <v>0</v>
      </c>
      <c r="P72" s="440">
        <f t="shared" si="9"/>
        <v>0</v>
      </c>
      <c r="Q72" s="440">
        <f t="shared" si="9"/>
        <v>0</v>
      </c>
      <c r="R72" s="440">
        <f t="shared" si="9"/>
        <v>0</v>
      </c>
      <c r="S72" s="441">
        <f t="shared" si="9"/>
        <v>0</v>
      </c>
      <c r="T72" s="442" t="str">
        <f t="shared" si="10"/>
        <v/>
      </c>
      <c r="U72" s="303"/>
      <c r="V72" s="303"/>
      <c r="W72" s="303"/>
      <c r="X72" s="303"/>
      <c r="Y72" s="303"/>
      <c r="Z72" s="303"/>
      <c r="AA72" s="303"/>
    </row>
    <row r="73" spans="2:27" ht="14.5" customHeight="1" x14ac:dyDescent="0.3">
      <c r="B73" s="1119"/>
      <c r="C73" s="323">
        <v>0.6</v>
      </c>
      <c r="D73" s="321">
        <f t="shared" si="7"/>
        <v>0</v>
      </c>
      <c r="E73" s="440">
        <f t="shared" si="7"/>
        <v>0</v>
      </c>
      <c r="F73" s="440">
        <f t="shared" si="7"/>
        <v>0</v>
      </c>
      <c r="G73" s="440">
        <f t="shared" si="7"/>
        <v>0</v>
      </c>
      <c r="H73" s="440">
        <f t="shared" si="7"/>
        <v>0</v>
      </c>
      <c r="I73" s="441">
        <f t="shared" si="7"/>
        <v>0</v>
      </c>
      <c r="J73" s="442" t="str">
        <f t="shared" si="8"/>
        <v/>
      </c>
      <c r="L73" s="1119"/>
      <c r="M73" s="323">
        <v>0.6</v>
      </c>
      <c r="N73" s="321">
        <f t="shared" si="9"/>
        <v>0</v>
      </c>
      <c r="O73" s="440">
        <f t="shared" si="9"/>
        <v>0</v>
      </c>
      <c r="P73" s="440">
        <f t="shared" si="9"/>
        <v>0</v>
      </c>
      <c r="Q73" s="440">
        <f t="shared" si="9"/>
        <v>0</v>
      </c>
      <c r="R73" s="440">
        <f t="shared" si="9"/>
        <v>0</v>
      </c>
      <c r="S73" s="441">
        <f t="shared" si="9"/>
        <v>0</v>
      </c>
      <c r="T73" s="442" t="str">
        <f t="shared" si="10"/>
        <v/>
      </c>
      <c r="U73" s="303"/>
      <c r="V73" s="303"/>
      <c r="W73" s="303"/>
      <c r="X73" s="303"/>
      <c r="Y73" s="303"/>
      <c r="Z73" s="303"/>
      <c r="AA73" s="303"/>
    </row>
    <row r="74" spans="2:27" ht="14.5" customHeight="1" x14ac:dyDescent="0.3">
      <c r="B74" s="1119"/>
      <c r="C74" s="323">
        <v>0.7</v>
      </c>
      <c r="D74" s="321">
        <f t="shared" si="7"/>
        <v>0</v>
      </c>
      <c r="E74" s="440">
        <f t="shared" si="7"/>
        <v>0</v>
      </c>
      <c r="F74" s="440">
        <f t="shared" si="7"/>
        <v>0</v>
      </c>
      <c r="G74" s="440">
        <f t="shared" si="7"/>
        <v>0</v>
      </c>
      <c r="H74" s="440">
        <f t="shared" si="7"/>
        <v>0</v>
      </c>
      <c r="I74" s="441">
        <f t="shared" si="7"/>
        <v>0</v>
      </c>
      <c r="J74" s="442" t="str">
        <f t="shared" si="8"/>
        <v/>
      </c>
      <c r="L74" s="1119"/>
      <c r="M74" s="323">
        <v>0.7</v>
      </c>
      <c r="N74" s="321">
        <f t="shared" si="9"/>
        <v>0</v>
      </c>
      <c r="O74" s="440">
        <f t="shared" si="9"/>
        <v>0</v>
      </c>
      <c r="P74" s="440">
        <f t="shared" si="9"/>
        <v>0</v>
      </c>
      <c r="Q74" s="440">
        <f t="shared" si="9"/>
        <v>0</v>
      </c>
      <c r="R74" s="440">
        <f t="shared" si="9"/>
        <v>0</v>
      </c>
      <c r="S74" s="441">
        <f t="shared" si="9"/>
        <v>0</v>
      </c>
      <c r="T74" s="442" t="str">
        <f t="shared" si="10"/>
        <v/>
      </c>
      <c r="U74" s="303"/>
      <c r="V74" s="303"/>
      <c r="W74" s="303"/>
      <c r="X74" s="303"/>
      <c r="Y74" s="303"/>
      <c r="Z74" s="303"/>
      <c r="AA74" s="303"/>
    </row>
    <row r="75" spans="2:27" ht="14.5" customHeight="1" x14ac:dyDescent="0.3">
      <c r="B75" s="1119"/>
      <c r="C75" s="323">
        <v>0.8</v>
      </c>
      <c r="D75" s="321">
        <f t="shared" si="7"/>
        <v>0</v>
      </c>
      <c r="E75" s="440">
        <f t="shared" si="7"/>
        <v>0</v>
      </c>
      <c r="F75" s="440">
        <f t="shared" si="7"/>
        <v>0</v>
      </c>
      <c r="G75" s="440">
        <f t="shared" si="7"/>
        <v>0</v>
      </c>
      <c r="H75" s="440">
        <f t="shared" si="7"/>
        <v>0</v>
      </c>
      <c r="I75" s="441">
        <f t="shared" si="7"/>
        <v>0</v>
      </c>
      <c r="J75" s="442" t="str">
        <f t="shared" si="8"/>
        <v/>
      </c>
      <c r="L75" s="1119"/>
      <c r="M75" s="323">
        <v>0.8</v>
      </c>
      <c r="N75" s="321">
        <f t="shared" si="9"/>
        <v>0</v>
      </c>
      <c r="O75" s="440">
        <f t="shared" si="9"/>
        <v>0</v>
      </c>
      <c r="P75" s="440">
        <f t="shared" si="9"/>
        <v>0</v>
      </c>
      <c r="Q75" s="440">
        <f t="shared" si="9"/>
        <v>0</v>
      </c>
      <c r="R75" s="440">
        <f t="shared" si="9"/>
        <v>0</v>
      </c>
      <c r="S75" s="441">
        <f t="shared" si="9"/>
        <v>0</v>
      </c>
      <c r="T75" s="442" t="str">
        <f t="shared" si="10"/>
        <v/>
      </c>
      <c r="U75" s="303"/>
      <c r="V75" s="303"/>
      <c r="W75" s="303"/>
      <c r="X75" s="303"/>
      <c r="Y75" s="303"/>
      <c r="Z75" s="303"/>
      <c r="AA75" s="303"/>
    </row>
    <row r="76" spans="2:27" ht="14.5" customHeight="1" x14ac:dyDescent="0.3">
      <c r="B76" s="1119"/>
      <c r="C76" s="322" t="s">
        <v>271</v>
      </c>
      <c r="D76" s="321">
        <f t="shared" si="7"/>
        <v>0</v>
      </c>
      <c r="E76" s="440">
        <f t="shared" si="7"/>
        <v>0</v>
      </c>
      <c r="F76" s="440">
        <f t="shared" si="7"/>
        <v>0</v>
      </c>
      <c r="G76" s="440">
        <f t="shared" si="7"/>
        <v>0</v>
      </c>
      <c r="H76" s="440">
        <f t="shared" si="7"/>
        <v>0</v>
      </c>
      <c r="I76" s="441">
        <f t="shared" si="7"/>
        <v>0</v>
      </c>
      <c r="J76" s="442" t="str">
        <f t="shared" si="8"/>
        <v/>
      </c>
      <c r="L76" s="1119"/>
      <c r="M76" s="322" t="s">
        <v>271</v>
      </c>
      <c r="N76" s="321">
        <f t="shared" si="9"/>
        <v>0</v>
      </c>
      <c r="O76" s="440">
        <f t="shared" si="9"/>
        <v>0</v>
      </c>
      <c r="P76" s="440">
        <f t="shared" si="9"/>
        <v>0</v>
      </c>
      <c r="Q76" s="440">
        <f t="shared" si="9"/>
        <v>0</v>
      </c>
      <c r="R76" s="440">
        <f t="shared" si="9"/>
        <v>0</v>
      </c>
      <c r="S76" s="441">
        <f t="shared" si="9"/>
        <v>0</v>
      </c>
      <c r="T76" s="442" t="str">
        <f t="shared" si="10"/>
        <v/>
      </c>
      <c r="U76" s="303"/>
      <c r="V76" s="303"/>
      <c r="W76" s="303"/>
      <c r="X76" s="303"/>
      <c r="Y76" s="303"/>
      <c r="Z76" s="303"/>
      <c r="AA76" s="303"/>
    </row>
    <row r="77" spans="2:27" ht="15" customHeight="1" thickBot="1" x14ac:dyDescent="0.35">
      <c r="B77" s="1119"/>
      <c r="C77" s="322" t="s">
        <v>272</v>
      </c>
      <c r="D77" s="321">
        <f t="shared" si="7"/>
        <v>0</v>
      </c>
      <c r="E77" s="440">
        <f t="shared" si="7"/>
        <v>0</v>
      </c>
      <c r="F77" s="440">
        <f t="shared" si="7"/>
        <v>0</v>
      </c>
      <c r="G77" s="440">
        <f t="shared" si="7"/>
        <v>0</v>
      </c>
      <c r="H77" s="440">
        <f t="shared" si="7"/>
        <v>0</v>
      </c>
      <c r="I77" s="441">
        <f t="shared" si="7"/>
        <v>0</v>
      </c>
      <c r="J77" s="442" t="str">
        <f t="shared" si="8"/>
        <v/>
      </c>
      <c r="L77" s="1119"/>
      <c r="M77" s="322" t="s">
        <v>272</v>
      </c>
      <c r="N77" s="321">
        <f t="shared" si="9"/>
        <v>0</v>
      </c>
      <c r="O77" s="440">
        <f t="shared" si="9"/>
        <v>0</v>
      </c>
      <c r="P77" s="440">
        <f t="shared" si="9"/>
        <v>0</v>
      </c>
      <c r="Q77" s="440">
        <f t="shared" si="9"/>
        <v>0</v>
      </c>
      <c r="R77" s="440">
        <f t="shared" si="9"/>
        <v>0</v>
      </c>
      <c r="S77" s="441">
        <f t="shared" si="9"/>
        <v>0</v>
      </c>
      <c r="T77" s="442" t="str">
        <f t="shared" si="10"/>
        <v/>
      </c>
      <c r="U77" s="303"/>
      <c r="V77" s="303"/>
      <c r="W77" s="303"/>
      <c r="X77" s="303"/>
      <c r="Y77" s="303"/>
      <c r="Z77" s="303"/>
      <c r="AA77" s="303"/>
    </row>
    <row r="78" spans="2:27" ht="16" thickBot="1" x14ac:dyDescent="0.35">
      <c r="B78" s="1120"/>
      <c r="C78" s="320" t="s">
        <v>0</v>
      </c>
      <c r="D78" s="319" t="str">
        <f>IF(SUM(D69:D77)=0,"",SUM(D69:D77))</f>
        <v/>
      </c>
      <c r="E78" s="319" t="str">
        <f t="shared" ref="E78:I78" si="11">IF(SUM(E69:E77)=0,"",SUM(E69:E77))</f>
        <v/>
      </c>
      <c r="F78" s="319" t="str">
        <f t="shared" si="11"/>
        <v/>
      </c>
      <c r="G78" s="319" t="str">
        <f t="shared" si="11"/>
        <v/>
      </c>
      <c r="H78" s="319" t="str">
        <f t="shared" si="11"/>
        <v/>
      </c>
      <c r="I78" s="319" t="str">
        <f t="shared" si="11"/>
        <v/>
      </c>
      <c r="J78" s="316">
        <f>IF(SUM(J69:J77)=SUM(D78:I78),SUM(J69:J77),"ERROR!")</f>
        <v>0</v>
      </c>
      <c r="L78" s="1120"/>
      <c r="M78" s="320" t="s">
        <v>0</v>
      </c>
      <c r="N78" s="319" t="str">
        <f>IF(SUM(N69:N77)=0,"",SUM(N69:N77))</f>
        <v/>
      </c>
      <c r="O78" s="319" t="str">
        <f t="shared" ref="O78:S78" si="12">IF(SUM(O69:O77)=0,"",SUM(O69:O77))</f>
        <v/>
      </c>
      <c r="P78" s="319" t="str">
        <f t="shared" si="12"/>
        <v/>
      </c>
      <c r="Q78" s="319" t="str">
        <f t="shared" si="12"/>
        <v/>
      </c>
      <c r="R78" s="319" t="str">
        <f t="shared" si="12"/>
        <v/>
      </c>
      <c r="S78" s="319" t="str">
        <f t="shared" si="12"/>
        <v/>
      </c>
      <c r="T78" s="316">
        <f>IF(SUM(T69:T77)=SUM(N78:S78),SUM(T69:T77),"ERROR!")</f>
        <v>0</v>
      </c>
      <c r="U78" s="303"/>
      <c r="V78" s="303"/>
      <c r="W78" s="303"/>
      <c r="X78" s="303"/>
      <c r="Y78" s="303"/>
      <c r="Z78" s="303"/>
      <c r="AA78" s="303"/>
    </row>
    <row r="79" spans="2:27" ht="5.15" customHeight="1" thickBot="1" x14ac:dyDescent="0.35">
      <c r="U79" s="303"/>
      <c r="V79" s="303"/>
      <c r="W79" s="303"/>
      <c r="X79" s="303"/>
      <c r="Y79" s="303"/>
      <c r="Z79" s="303"/>
      <c r="AA79" s="303"/>
    </row>
    <row r="80" spans="2:27" ht="14.5" thickBot="1" x14ac:dyDescent="0.35">
      <c r="D80" s="1126" t="s">
        <v>553</v>
      </c>
      <c r="E80" s="1127"/>
      <c r="F80" s="1127"/>
      <c r="G80" s="1127"/>
      <c r="H80" s="1127"/>
      <c r="I80" s="1128"/>
      <c r="N80" s="1126" t="s">
        <v>553</v>
      </c>
      <c r="O80" s="1127"/>
      <c r="P80" s="1127"/>
      <c r="Q80" s="1127"/>
      <c r="R80" s="1127"/>
      <c r="S80" s="1128"/>
      <c r="U80" s="303"/>
      <c r="V80" s="303"/>
      <c r="W80" s="303"/>
      <c r="X80" s="303"/>
      <c r="Y80" s="303"/>
      <c r="Z80" s="303"/>
      <c r="AA80" s="303"/>
    </row>
    <row r="81" spans="2:27" ht="14.5" thickBot="1" x14ac:dyDescent="0.35">
      <c r="D81" s="1121" t="s">
        <v>550</v>
      </c>
      <c r="E81" s="1122"/>
      <c r="F81" s="1122"/>
      <c r="G81" s="1122"/>
      <c r="H81" s="1122"/>
      <c r="I81" s="1123"/>
      <c r="N81" s="1121" t="s">
        <v>550</v>
      </c>
      <c r="O81" s="1122"/>
      <c r="P81" s="1122"/>
      <c r="Q81" s="1122"/>
      <c r="R81" s="1122"/>
      <c r="S81" s="1123"/>
      <c r="U81" s="303"/>
      <c r="V81" s="303"/>
      <c r="W81" s="303"/>
      <c r="X81" s="303"/>
      <c r="Y81" s="303"/>
      <c r="Z81" s="303"/>
      <c r="AA81" s="303"/>
    </row>
    <row r="82" spans="2:27" ht="14.5" thickBot="1" x14ac:dyDescent="0.35">
      <c r="C82" s="326"/>
      <c r="D82" s="331">
        <v>0</v>
      </c>
      <c r="E82" s="330">
        <v>1</v>
      </c>
      <c r="F82" s="330">
        <v>2</v>
      </c>
      <c r="G82" s="330">
        <v>3</v>
      </c>
      <c r="H82" s="330">
        <v>4</v>
      </c>
      <c r="I82" s="325" t="s">
        <v>548</v>
      </c>
      <c r="J82" s="325" t="s">
        <v>0</v>
      </c>
      <c r="M82" s="326"/>
      <c r="N82" s="331">
        <v>0</v>
      </c>
      <c r="O82" s="330">
        <v>1</v>
      </c>
      <c r="P82" s="330">
        <v>2</v>
      </c>
      <c r="Q82" s="330">
        <v>3</v>
      </c>
      <c r="R82" s="330">
        <v>4</v>
      </c>
      <c r="S82" s="325" t="s">
        <v>548</v>
      </c>
      <c r="T82" s="325" t="s">
        <v>0</v>
      </c>
      <c r="U82" s="303"/>
      <c r="V82" s="303"/>
      <c r="W82" s="303"/>
      <c r="X82" s="303"/>
      <c r="Y82" s="303"/>
      <c r="Z82" s="303"/>
      <c r="AA82" s="303"/>
    </row>
    <row r="83" spans="2:27" ht="16" customHeight="1" x14ac:dyDescent="0.3">
      <c r="B83" s="1119" t="s">
        <v>549</v>
      </c>
      <c r="C83" s="324">
        <v>0.2</v>
      </c>
      <c r="D83" s="321">
        <f t="shared" ref="D83:I91" si="13">SUMIFS($D$8:$D$33,$B$8:$B$33,$C83,$C$8:$C$33,D$68,$F$8:$F$33,"Yes")</f>
        <v>0</v>
      </c>
      <c r="E83" s="440">
        <f t="shared" si="13"/>
        <v>0</v>
      </c>
      <c r="F83" s="440">
        <f t="shared" si="13"/>
        <v>0</v>
      </c>
      <c r="G83" s="440">
        <f t="shared" si="13"/>
        <v>0</v>
      </c>
      <c r="H83" s="440">
        <f t="shared" si="13"/>
        <v>0</v>
      </c>
      <c r="I83" s="441">
        <f t="shared" si="13"/>
        <v>0</v>
      </c>
      <c r="J83" s="442" t="str">
        <f t="shared" ref="J83:J91" si="14">IF(SUM(D83:I83)=0,"",SUM(D83:I83))</f>
        <v/>
      </c>
      <c r="L83" s="1119" t="s">
        <v>549</v>
      </c>
      <c r="M83" s="324">
        <v>0.2</v>
      </c>
      <c r="N83" s="321">
        <f t="shared" ref="N83:S91" si="15">SUMIFS($N$8:$N$33,$L$8:$L$33,$C83,$M$8:$M$33,N$68,$P$8:$P$33,"Yes")</f>
        <v>0</v>
      </c>
      <c r="O83" s="440">
        <f t="shared" si="15"/>
        <v>0</v>
      </c>
      <c r="P83" s="440">
        <f t="shared" si="15"/>
        <v>0</v>
      </c>
      <c r="Q83" s="440">
        <f t="shared" si="15"/>
        <v>0</v>
      </c>
      <c r="R83" s="440">
        <f t="shared" si="15"/>
        <v>0</v>
      </c>
      <c r="S83" s="441">
        <f t="shared" si="15"/>
        <v>0</v>
      </c>
      <c r="T83" s="442" t="str">
        <f t="shared" ref="T83:T91" si="16">IF(SUM(N83:S83)=0,"",SUM(N83:S83))</f>
        <v/>
      </c>
      <c r="U83" s="303"/>
      <c r="V83" s="303"/>
      <c r="W83" s="303"/>
      <c r="X83" s="303"/>
      <c r="Y83" s="303"/>
      <c r="Z83" s="303"/>
      <c r="AA83" s="303"/>
    </row>
    <row r="84" spans="2:27" ht="16.5" customHeight="1" x14ac:dyDescent="0.3">
      <c r="B84" s="1119"/>
      <c r="C84" s="439">
        <v>0.3</v>
      </c>
      <c r="D84" s="321">
        <f t="shared" si="13"/>
        <v>0</v>
      </c>
      <c r="E84" s="440">
        <f t="shared" si="13"/>
        <v>0</v>
      </c>
      <c r="F84" s="440">
        <f t="shared" si="13"/>
        <v>0</v>
      </c>
      <c r="G84" s="440">
        <f t="shared" si="13"/>
        <v>0</v>
      </c>
      <c r="H84" s="440">
        <f t="shared" si="13"/>
        <v>0</v>
      </c>
      <c r="I84" s="441">
        <f t="shared" si="13"/>
        <v>0</v>
      </c>
      <c r="J84" s="442" t="str">
        <f t="shared" si="14"/>
        <v/>
      </c>
      <c r="L84" s="1119"/>
      <c r="M84" s="439">
        <v>0.3</v>
      </c>
      <c r="N84" s="321">
        <f t="shared" si="15"/>
        <v>0</v>
      </c>
      <c r="O84" s="440">
        <f t="shared" si="15"/>
        <v>0</v>
      </c>
      <c r="P84" s="440">
        <f t="shared" si="15"/>
        <v>0</v>
      </c>
      <c r="Q84" s="440">
        <f t="shared" si="15"/>
        <v>0</v>
      </c>
      <c r="R84" s="440">
        <f t="shared" si="15"/>
        <v>0</v>
      </c>
      <c r="S84" s="441">
        <f t="shared" si="15"/>
        <v>0</v>
      </c>
      <c r="T84" s="442" t="str">
        <f t="shared" si="16"/>
        <v/>
      </c>
      <c r="U84" s="303"/>
      <c r="V84" s="303"/>
      <c r="W84" s="303"/>
      <c r="X84" s="303"/>
      <c r="Y84" s="303"/>
      <c r="Z84" s="303"/>
      <c r="AA84" s="303"/>
    </row>
    <row r="85" spans="2:27" ht="16.5" customHeight="1" x14ac:dyDescent="0.3">
      <c r="B85" s="1119"/>
      <c r="C85" s="439">
        <v>0.4</v>
      </c>
      <c r="D85" s="321">
        <f t="shared" si="13"/>
        <v>0</v>
      </c>
      <c r="E85" s="440">
        <f t="shared" si="13"/>
        <v>0</v>
      </c>
      <c r="F85" s="440">
        <f t="shared" si="13"/>
        <v>0</v>
      </c>
      <c r="G85" s="440">
        <f t="shared" si="13"/>
        <v>0</v>
      </c>
      <c r="H85" s="440">
        <f t="shared" si="13"/>
        <v>0</v>
      </c>
      <c r="I85" s="441">
        <f t="shared" si="13"/>
        <v>0</v>
      </c>
      <c r="J85" s="442" t="str">
        <f t="shared" si="14"/>
        <v/>
      </c>
      <c r="L85" s="1119"/>
      <c r="M85" s="439">
        <v>0.4</v>
      </c>
      <c r="N85" s="321">
        <f t="shared" si="15"/>
        <v>0</v>
      </c>
      <c r="O85" s="440">
        <f t="shared" si="15"/>
        <v>0</v>
      </c>
      <c r="P85" s="440">
        <f t="shared" si="15"/>
        <v>0</v>
      </c>
      <c r="Q85" s="440">
        <f t="shared" si="15"/>
        <v>0</v>
      </c>
      <c r="R85" s="440">
        <f t="shared" si="15"/>
        <v>0</v>
      </c>
      <c r="S85" s="441">
        <f t="shared" si="15"/>
        <v>0</v>
      </c>
      <c r="T85" s="442" t="str">
        <f t="shared" si="16"/>
        <v/>
      </c>
      <c r="U85" s="303"/>
      <c r="V85" s="303"/>
      <c r="W85" s="303"/>
      <c r="X85" s="303"/>
      <c r="Y85" s="303"/>
      <c r="Z85" s="303"/>
      <c r="AA85" s="303"/>
    </row>
    <row r="86" spans="2:27" ht="14.5" customHeight="1" x14ac:dyDescent="0.3">
      <c r="B86" s="1119"/>
      <c r="C86" s="323">
        <v>0.5</v>
      </c>
      <c r="D86" s="321">
        <f t="shared" si="13"/>
        <v>0</v>
      </c>
      <c r="E86" s="440">
        <f t="shared" si="13"/>
        <v>0</v>
      </c>
      <c r="F86" s="440">
        <f t="shared" si="13"/>
        <v>0</v>
      </c>
      <c r="G86" s="440">
        <f t="shared" si="13"/>
        <v>0</v>
      </c>
      <c r="H86" s="440">
        <f t="shared" si="13"/>
        <v>0</v>
      </c>
      <c r="I86" s="441">
        <f t="shared" si="13"/>
        <v>0</v>
      </c>
      <c r="J86" s="442" t="str">
        <f t="shared" si="14"/>
        <v/>
      </c>
      <c r="L86" s="1119"/>
      <c r="M86" s="323">
        <v>0.5</v>
      </c>
      <c r="N86" s="321">
        <f t="shared" si="15"/>
        <v>0</v>
      </c>
      <c r="O86" s="440">
        <f t="shared" si="15"/>
        <v>0</v>
      </c>
      <c r="P86" s="440">
        <f t="shared" si="15"/>
        <v>0</v>
      </c>
      <c r="Q86" s="440">
        <f t="shared" si="15"/>
        <v>0</v>
      </c>
      <c r="R86" s="440">
        <f t="shared" si="15"/>
        <v>0</v>
      </c>
      <c r="S86" s="441">
        <f t="shared" si="15"/>
        <v>0</v>
      </c>
      <c r="T86" s="442" t="str">
        <f t="shared" si="16"/>
        <v/>
      </c>
      <c r="U86" s="303"/>
      <c r="V86" s="303"/>
      <c r="W86" s="303"/>
      <c r="X86" s="303"/>
      <c r="Y86" s="303"/>
      <c r="Z86" s="303"/>
      <c r="AA86" s="303"/>
    </row>
    <row r="87" spans="2:27" ht="14.5" customHeight="1" x14ac:dyDescent="0.3">
      <c r="B87" s="1119"/>
      <c r="C87" s="323">
        <v>0.6</v>
      </c>
      <c r="D87" s="321">
        <f t="shared" si="13"/>
        <v>0</v>
      </c>
      <c r="E87" s="440">
        <f t="shared" si="13"/>
        <v>0</v>
      </c>
      <c r="F87" s="440">
        <f t="shared" si="13"/>
        <v>0</v>
      </c>
      <c r="G87" s="440">
        <f t="shared" si="13"/>
        <v>0</v>
      </c>
      <c r="H87" s="440">
        <f t="shared" si="13"/>
        <v>0</v>
      </c>
      <c r="I87" s="441">
        <f t="shared" si="13"/>
        <v>0</v>
      </c>
      <c r="J87" s="442" t="str">
        <f t="shared" si="14"/>
        <v/>
      </c>
      <c r="L87" s="1119"/>
      <c r="M87" s="323">
        <v>0.6</v>
      </c>
      <c r="N87" s="321">
        <f t="shared" si="15"/>
        <v>0</v>
      </c>
      <c r="O87" s="440">
        <f t="shared" si="15"/>
        <v>0</v>
      </c>
      <c r="P87" s="440">
        <f t="shared" si="15"/>
        <v>0</v>
      </c>
      <c r="Q87" s="440">
        <f t="shared" si="15"/>
        <v>0</v>
      </c>
      <c r="R87" s="440">
        <f t="shared" si="15"/>
        <v>0</v>
      </c>
      <c r="S87" s="441">
        <f t="shared" si="15"/>
        <v>0</v>
      </c>
      <c r="T87" s="442" t="str">
        <f t="shared" si="16"/>
        <v/>
      </c>
      <c r="U87" s="303"/>
      <c r="V87" s="303"/>
      <c r="W87" s="303"/>
      <c r="X87" s="303"/>
      <c r="Y87" s="303"/>
      <c r="Z87" s="303"/>
      <c r="AA87" s="303"/>
    </row>
    <row r="88" spans="2:27" ht="14.5" customHeight="1" x14ac:dyDescent="0.3">
      <c r="B88" s="1119"/>
      <c r="C88" s="323">
        <v>0.7</v>
      </c>
      <c r="D88" s="321">
        <f t="shared" si="13"/>
        <v>0</v>
      </c>
      <c r="E88" s="440">
        <f t="shared" si="13"/>
        <v>0</v>
      </c>
      <c r="F88" s="440">
        <f t="shared" si="13"/>
        <v>0</v>
      </c>
      <c r="G88" s="440">
        <f t="shared" si="13"/>
        <v>0</v>
      </c>
      <c r="H88" s="440">
        <f t="shared" si="13"/>
        <v>0</v>
      </c>
      <c r="I88" s="441">
        <f t="shared" si="13"/>
        <v>0</v>
      </c>
      <c r="J88" s="442" t="str">
        <f t="shared" si="14"/>
        <v/>
      </c>
      <c r="L88" s="1119"/>
      <c r="M88" s="323">
        <v>0.7</v>
      </c>
      <c r="N88" s="321">
        <f t="shared" si="15"/>
        <v>0</v>
      </c>
      <c r="O88" s="440">
        <f t="shared" si="15"/>
        <v>0</v>
      </c>
      <c r="P88" s="440">
        <f t="shared" si="15"/>
        <v>0</v>
      </c>
      <c r="Q88" s="440">
        <f t="shared" si="15"/>
        <v>0</v>
      </c>
      <c r="R88" s="440">
        <f t="shared" si="15"/>
        <v>0</v>
      </c>
      <c r="S88" s="441">
        <f t="shared" si="15"/>
        <v>0</v>
      </c>
      <c r="T88" s="442" t="str">
        <f t="shared" si="16"/>
        <v/>
      </c>
      <c r="U88" s="303"/>
      <c r="V88" s="303"/>
      <c r="W88" s="303"/>
      <c r="X88" s="303"/>
      <c r="Y88" s="303"/>
      <c r="Z88" s="303"/>
      <c r="AA88" s="303"/>
    </row>
    <row r="89" spans="2:27" ht="14.5" customHeight="1" x14ac:dyDescent="0.3">
      <c r="B89" s="1119"/>
      <c r="C89" s="323">
        <v>0.8</v>
      </c>
      <c r="D89" s="321">
        <f t="shared" si="13"/>
        <v>0</v>
      </c>
      <c r="E89" s="440">
        <f t="shared" si="13"/>
        <v>0</v>
      </c>
      <c r="F89" s="440">
        <f t="shared" si="13"/>
        <v>0</v>
      </c>
      <c r="G89" s="440">
        <f t="shared" si="13"/>
        <v>0</v>
      </c>
      <c r="H89" s="440">
        <f t="shared" si="13"/>
        <v>0</v>
      </c>
      <c r="I89" s="441">
        <f t="shared" si="13"/>
        <v>0</v>
      </c>
      <c r="J89" s="442" t="str">
        <f t="shared" si="14"/>
        <v/>
      </c>
      <c r="L89" s="1119"/>
      <c r="M89" s="323">
        <v>0.8</v>
      </c>
      <c r="N89" s="321">
        <f t="shared" si="15"/>
        <v>0</v>
      </c>
      <c r="O89" s="440">
        <f t="shared" si="15"/>
        <v>0</v>
      </c>
      <c r="P89" s="440">
        <f t="shared" si="15"/>
        <v>0</v>
      </c>
      <c r="Q89" s="440">
        <f t="shared" si="15"/>
        <v>0</v>
      </c>
      <c r="R89" s="440">
        <f t="shared" si="15"/>
        <v>0</v>
      </c>
      <c r="S89" s="441">
        <f t="shared" si="15"/>
        <v>0</v>
      </c>
      <c r="T89" s="442" t="str">
        <f t="shared" si="16"/>
        <v/>
      </c>
      <c r="U89" s="303"/>
      <c r="V89" s="303"/>
      <c r="W89" s="303"/>
      <c r="X89" s="303"/>
      <c r="Y89" s="303"/>
      <c r="Z89" s="303"/>
      <c r="AA89" s="303"/>
    </row>
    <row r="90" spans="2:27" ht="14.5" customHeight="1" x14ac:dyDescent="0.3">
      <c r="B90" s="1119"/>
      <c r="C90" s="322" t="s">
        <v>271</v>
      </c>
      <c r="D90" s="321">
        <f t="shared" si="13"/>
        <v>0</v>
      </c>
      <c r="E90" s="440">
        <f t="shared" si="13"/>
        <v>0</v>
      </c>
      <c r="F90" s="440">
        <f t="shared" si="13"/>
        <v>0</v>
      </c>
      <c r="G90" s="440">
        <f t="shared" si="13"/>
        <v>0</v>
      </c>
      <c r="H90" s="440">
        <f t="shared" si="13"/>
        <v>0</v>
      </c>
      <c r="I90" s="441">
        <f t="shared" si="13"/>
        <v>0</v>
      </c>
      <c r="J90" s="442" t="str">
        <f t="shared" si="14"/>
        <v/>
      </c>
      <c r="L90" s="1119"/>
      <c r="M90" s="322" t="s">
        <v>271</v>
      </c>
      <c r="N90" s="321">
        <f t="shared" si="15"/>
        <v>0</v>
      </c>
      <c r="O90" s="440">
        <f t="shared" si="15"/>
        <v>0</v>
      </c>
      <c r="P90" s="440">
        <f t="shared" si="15"/>
        <v>0</v>
      </c>
      <c r="Q90" s="440">
        <f t="shared" si="15"/>
        <v>0</v>
      </c>
      <c r="R90" s="440">
        <f t="shared" si="15"/>
        <v>0</v>
      </c>
      <c r="S90" s="441">
        <f t="shared" si="15"/>
        <v>0</v>
      </c>
      <c r="T90" s="442" t="str">
        <f t="shared" si="16"/>
        <v/>
      </c>
      <c r="U90" s="303"/>
      <c r="V90" s="303"/>
      <c r="W90" s="303"/>
      <c r="X90" s="303"/>
      <c r="Y90" s="303"/>
      <c r="Z90" s="303"/>
      <c r="AA90" s="303"/>
    </row>
    <row r="91" spans="2:27" ht="15" customHeight="1" thickBot="1" x14ac:dyDescent="0.35">
      <c r="B91" s="1119"/>
      <c r="C91" s="322" t="s">
        <v>272</v>
      </c>
      <c r="D91" s="321">
        <f t="shared" si="13"/>
        <v>0</v>
      </c>
      <c r="E91" s="440">
        <f t="shared" si="13"/>
        <v>0</v>
      </c>
      <c r="F91" s="440">
        <f t="shared" si="13"/>
        <v>0</v>
      </c>
      <c r="G91" s="440">
        <f t="shared" si="13"/>
        <v>0</v>
      </c>
      <c r="H91" s="440">
        <f t="shared" si="13"/>
        <v>0</v>
      </c>
      <c r="I91" s="441">
        <f t="shared" si="13"/>
        <v>0</v>
      </c>
      <c r="J91" s="442" t="str">
        <f t="shared" si="14"/>
        <v/>
      </c>
      <c r="L91" s="1119"/>
      <c r="M91" s="322" t="s">
        <v>272</v>
      </c>
      <c r="N91" s="321">
        <f t="shared" si="15"/>
        <v>0</v>
      </c>
      <c r="O91" s="440">
        <f t="shared" si="15"/>
        <v>0</v>
      </c>
      <c r="P91" s="440">
        <f t="shared" si="15"/>
        <v>0</v>
      </c>
      <c r="Q91" s="440">
        <f t="shared" si="15"/>
        <v>0</v>
      </c>
      <c r="R91" s="440">
        <f t="shared" si="15"/>
        <v>0</v>
      </c>
      <c r="S91" s="441">
        <f t="shared" si="15"/>
        <v>0</v>
      </c>
      <c r="T91" s="442" t="str">
        <f t="shared" si="16"/>
        <v/>
      </c>
      <c r="U91" s="303"/>
      <c r="V91" s="303"/>
      <c r="W91" s="303"/>
      <c r="X91" s="303"/>
      <c r="Y91" s="303"/>
      <c r="Z91" s="303"/>
      <c r="AA91" s="303"/>
    </row>
    <row r="92" spans="2:27" ht="16" thickBot="1" x14ac:dyDescent="0.35">
      <c r="B92" s="1120"/>
      <c r="C92" s="320" t="s">
        <v>0</v>
      </c>
      <c r="D92" s="319" t="str">
        <f>IF(SUM(D83:D91)=0,"",SUM(D83:D91))</f>
        <v/>
      </c>
      <c r="E92" s="319" t="str">
        <f t="shared" ref="E92:I92" si="17">IF(SUM(E83:E91)=0,"",SUM(E83:E91))</f>
        <v/>
      </c>
      <c r="F92" s="319" t="str">
        <f t="shared" si="17"/>
        <v/>
      </c>
      <c r="G92" s="319" t="str">
        <f t="shared" si="17"/>
        <v/>
      </c>
      <c r="H92" s="319" t="str">
        <f t="shared" si="17"/>
        <v/>
      </c>
      <c r="I92" s="319" t="str">
        <f t="shared" si="17"/>
        <v/>
      </c>
      <c r="J92" s="316">
        <f>IF(SUM(J83:J91)=SUM(D92:I92),SUM(J83:J91),"ERROR!")</f>
        <v>0</v>
      </c>
      <c r="L92" s="1120"/>
      <c r="M92" s="320" t="s">
        <v>0</v>
      </c>
      <c r="N92" s="319" t="str">
        <f>IF(SUM(N83:N91)=0,"",SUM(N83:N91))</f>
        <v/>
      </c>
      <c r="O92" s="319" t="str">
        <f t="shared" ref="O92:S92" si="18">IF(SUM(O83:O91)=0,"",SUM(O83:O91))</f>
        <v/>
      </c>
      <c r="P92" s="319" t="str">
        <f t="shared" si="18"/>
        <v/>
      </c>
      <c r="Q92" s="319" t="str">
        <f t="shared" si="18"/>
        <v/>
      </c>
      <c r="R92" s="319" t="str">
        <f t="shared" si="18"/>
        <v/>
      </c>
      <c r="S92" s="319" t="str">
        <f t="shared" si="18"/>
        <v/>
      </c>
      <c r="T92" s="316">
        <f>IF(SUM(T83:T91)=SUM(N92:S92),SUM(T83:T91),"ERROR!")</f>
        <v>0</v>
      </c>
      <c r="U92" s="303"/>
      <c r="V92" s="303"/>
      <c r="W92" s="303"/>
      <c r="X92" s="303"/>
      <c r="Y92" s="303"/>
      <c r="Z92" s="303"/>
      <c r="AA92" s="303"/>
    </row>
    <row r="93" spans="2:27" ht="5.15" customHeight="1" thickBot="1" x14ac:dyDescent="0.35">
      <c r="U93" s="303"/>
      <c r="V93" s="303"/>
      <c r="W93" s="303"/>
      <c r="X93" s="303"/>
      <c r="Y93" s="303"/>
      <c r="Z93" s="303"/>
      <c r="AA93" s="303"/>
    </row>
    <row r="94" spans="2:27" ht="14.5" thickBot="1" x14ac:dyDescent="0.35">
      <c r="D94" s="1126" t="s">
        <v>552</v>
      </c>
      <c r="E94" s="1127"/>
      <c r="F94" s="1127"/>
      <c r="G94" s="1127"/>
      <c r="H94" s="1127"/>
      <c r="I94" s="1128"/>
      <c r="N94" s="1126" t="s">
        <v>552</v>
      </c>
      <c r="O94" s="1127"/>
      <c r="P94" s="1127"/>
      <c r="Q94" s="1127"/>
      <c r="R94" s="1127"/>
      <c r="S94" s="1128"/>
      <c r="U94" s="303"/>
      <c r="V94" s="303"/>
      <c r="W94" s="303"/>
      <c r="X94" s="303"/>
      <c r="Y94" s="303"/>
      <c r="Z94" s="303"/>
      <c r="AA94" s="303"/>
    </row>
    <row r="95" spans="2:27" ht="14.5" thickBot="1" x14ac:dyDescent="0.35">
      <c r="D95" s="1121" t="s">
        <v>550</v>
      </c>
      <c r="E95" s="1122"/>
      <c r="F95" s="1122"/>
      <c r="G95" s="1122"/>
      <c r="H95" s="1122"/>
      <c r="I95" s="1123"/>
      <c r="N95" s="1121" t="s">
        <v>550</v>
      </c>
      <c r="O95" s="1122"/>
      <c r="P95" s="1122"/>
      <c r="Q95" s="1122"/>
      <c r="R95" s="1122"/>
      <c r="S95" s="1123"/>
      <c r="U95" s="303"/>
      <c r="V95" s="303"/>
      <c r="W95" s="303"/>
      <c r="X95" s="303"/>
      <c r="Y95" s="303"/>
      <c r="Z95" s="303"/>
      <c r="AA95" s="303"/>
    </row>
    <row r="96" spans="2:27" ht="14.5" thickBot="1" x14ac:dyDescent="0.35">
      <c r="C96" s="326"/>
      <c r="D96" s="331">
        <v>0</v>
      </c>
      <c r="E96" s="330">
        <v>1</v>
      </c>
      <c r="F96" s="330">
        <v>2</v>
      </c>
      <c r="G96" s="330">
        <v>3</v>
      </c>
      <c r="H96" s="330">
        <v>4</v>
      </c>
      <c r="I96" s="325" t="s">
        <v>548</v>
      </c>
      <c r="J96" s="325" t="s">
        <v>0</v>
      </c>
      <c r="M96" s="326"/>
      <c r="N96" s="331">
        <v>0</v>
      </c>
      <c r="O96" s="330">
        <v>1</v>
      </c>
      <c r="P96" s="330">
        <v>2</v>
      </c>
      <c r="Q96" s="330">
        <v>3</v>
      </c>
      <c r="R96" s="330">
        <v>4</v>
      </c>
      <c r="S96" s="325" t="s">
        <v>548</v>
      </c>
      <c r="T96" s="325" t="s">
        <v>0</v>
      </c>
      <c r="U96" s="303"/>
      <c r="V96" s="303"/>
      <c r="W96" s="303"/>
      <c r="X96" s="303"/>
      <c r="Y96" s="303"/>
      <c r="Z96" s="303"/>
      <c r="AA96" s="303"/>
    </row>
    <row r="97" spans="2:27" ht="16" customHeight="1" x14ac:dyDescent="0.3">
      <c r="B97" s="1119" t="s">
        <v>549</v>
      </c>
      <c r="C97" s="324">
        <v>0.2</v>
      </c>
      <c r="D97" s="321">
        <f t="shared" ref="D97:I105" si="19">SUMIFS($D$8:$D$33,$B$8:$B$33,$C97,$C$8:$C$33,D$68,$H$8:$H$33,"Yes")</f>
        <v>0</v>
      </c>
      <c r="E97" s="440">
        <f t="shared" si="19"/>
        <v>0</v>
      </c>
      <c r="F97" s="440">
        <f t="shared" si="19"/>
        <v>0</v>
      </c>
      <c r="G97" s="440">
        <f t="shared" si="19"/>
        <v>0</v>
      </c>
      <c r="H97" s="440">
        <f t="shared" si="19"/>
        <v>0</v>
      </c>
      <c r="I97" s="441">
        <f t="shared" si="19"/>
        <v>0</v>
      </c>
      <c r="J97" s="442" t="str">
        <f t="shared" ref="J97:J105" si="20">IF(SUM(D97:I97)=0,"",SUM(D97:I97))</f>
        <v/>
      </c>
      <c r="L97" s="1119" t="s">
        <v>549</v>
      </c>
      <c r="M97" s="324">
        <v>0.2</v>
      </c>
      <c r="N97" s="321">
        <f t="shared" ref="N97:S105" si="21">SUMIFS($N$8:$N$33,$L$8:$L$33,$C97,$M$8:$M$33,N$68,$R$8:$R$33,"Yes")</f>
        <v>0</v>
      </c>
      <c r="O97" s="440">
        <f t="shared" si="21"/>
        <v>0</v>
      </c>
      <c r="P97" s="440">
        <f t="shared" si="21"/>
        <v>0</v>
      </c>
      <c r="Q97" s="440">
        <f t="shared" si="21"/>
        <v>0</v>
      </c>
      <c r="R97" s="440">
        <f t="shared" si="21"/>
        <v>0</v>
      </c>
      <c r="S97" s="441">
        <f t="shared" si="21"/>
        <v>0</v>
      </c>
      <c r="T97" s="442" t="str">
        <f t="shared" ref="T97:T105" si="22">IF(SUM(N97:S97)=0,"",SUM(N97:S97))</f>
        <v/>
      </c>
      <c r="U97" s="303"/>
      <c r="V97" s="303"/>
      <c r="W97" s="303"/>
      <c r="X97" s="303"/>
      <c r="Y97" s="303"/>
      <c r="Z97" s="303"/>
      <c r="AA97" s="303"/>
    </row>
    <row r="98" spans="2:27" ht="16.5" customHeight="1" x14ac:dyDescent="0.3">
      <c r="B98" s="1119"/>
      <c r="C98" s="439">
        <v>0.3</v>
      </c>
      <c r="D98" s="321">
        <f t="shared" si="19"/>
        <v>0</v>
      </c>
      <c r="E98" s="440">
        <f t="shared" si="19"/>
        <v>0</v>
      </c>
      <c r="F98" s="440">
        <f t="shared" si="19"/>
        <v>0</v>
      </c>
      <c r="G98" s="440">
        <f t="shared" si="19"/>
        <v>0</v>
      </c>
      <c r="H98" s="440">
        <f t="shared" si="19"/>
        <v>0</v>
      </c>
      <c r="I98" s="441">
        <f t="shared" si="19"/>
        <v>0</v>
      </c>
      <c r="J98" s="442" t="str">
        <f t="shared" si="20"/>
        <v/>
      </c>
      <c r="L98" s="1119"/>
      <c r="M98" s="439">
        <v>0.3</v>
      </c>
      <c r="N98" s="321">
        <f t="shared" si="21"/>
        <v>0</v>
      </c>
      <c r="O98" s="440">
        <f t="shared" si="21"/>
        <v>0</v>
      </c>
      <c r="P98" s="440">
        <f t="shared" si="21"/>
        <v>0</v>
      </c>
      <c r="Q98" s="440">
        <f t="shared" si="21"/>
        <v>0</v>
      </c>
      <c r="R98" s="440">
        <f t="shared" si="21"/>
        <v>0</v>
      </c>
      <c r="S98" s="441">
        <f t="shared" si="21"/>
        <v>0</v>
      </c>
      <c r="T98" s="442" t="str">
        <f t="shared" si="22"/>
        <v/>
      </c>
      <c r="U98" s="303"/>
      <c r="V98" s="303"/>
      <c r="W98" s="303"/>
      <c r="X98" s="303"/>
      <c r="Y98" s="303"/>
      <c r="Z98" s="303"/>
      <c r="AA98" s="303"/>
    </row>
    <row r="99" spans="2:27" ht="16.5" customHeight="1" x14ac:dyDescent="0.3">
      <c r="B99" s="1119"/>
      <c r="C99" s="439">
        <v>0.4</v>
      </c>
      <c r="D99" s="321">
        <f t="shared" si="19"/>
        <v>0</v>
      </c>
      <c r="E99" s="440">
        <f t="shared" si="19"/>
        <v>0</v>
      </c>
      <c r="F99" s="440">
        <f t="shared" si="19"/>
        <v>0</v>
      </c>
      <c r="G99" s="440">
        <f t="shared" si="19"/>
        <v>0</v>
      </c>
      <c r="H99" s="440">
        <f t="shared" si="19"/>
        <v>0</v>
      </c>
      <c r="I99" s="441">
        <f t="shared" si="19"/>
        <v>0</v>
      </c>
      <c r="J99" s="442" t="str">
        <f t="shared" si="20"/>
        <v/>
      </c>
      <c r="L99" s="1119"/>
      <c r="M99" s="439">
        <v>0.4</v>
      </c>
      <c r="N99" s="321">
        <f t="shared" si="21"/>
        <v>0</v>
      </c>
      <c r="O99" s="440">
        <f t="shared" si="21"/>
        <v>0</v>
      </c>
      <c r="P99" s="440">
        <f t="shared" si="21"/>
        <v>0</v>
      </c>
      <c r="Q99" s="440">
        <f t="shared" si="21"/>
        <v>0</v>
      </c>
      <c r="R99" s="440">
        <f t="shared" si="21"/>
        <v>0</v>
      </c>
      <c r="S99" s="441">
        <f t="shared" si="21"/>
        <v>0</v>
      </c>
      <c r="T99" s="442" t="str">
        <f t="shared" si="22"/>
        <v/>
      </c>
      <c r="U99" s="303"/>
      <c r="V99" s="303"/>
      <c r="W99" s="303"/>
      <c r="X99" s="303"/>
      <c r="Y99" s="303"/>
      <c r="Z99" s="303"/>
      <c r="AA99" s="303"/>
    </row>
    <row r="100" spans="2:27" ht="14.5" customHeight="1" x14ac:dyDescent="0.3">
      <c r="B100" s="1119"/>
      <c r="C100" s="323">
        <v>0.5</v>
      </c>
      <c r="D100" s="321">
        <f t="shared" si="19"/>
        <v>0</v>
      </c>
      <c r="E100" s="440">
        <f t="shared" si="19"/>
        <v>0</v>
      </c>
      <c r="F100" s="440">
        <f t="shared" si="19"/>
        <v>0</v>
      </c>
      <c r="G100" s="440">
        <f t="shared" si="19"/>
        <v>0</v>
      </c>
      <c r="H100" s="440">
        <f t="shared" si="19"/>
        <v>0</v>
      </c>
      <c r="I100" s="441">
        <f t="shared" si="19"/>
        <v>0</v>
      </c>
      <c r="J100" s="442" t="str">
        <f t="shared" si="20"/>
        <v/>
      </c>
      <c r="L100" s="1119"/>
      <c r="M100" s="323">
        <v>0.5</v>
      </c>
      <c r="N100" s="321">
        <f t="shared" si="21"/>
        <v>0</v>
      </c>
      <c r="O100" s="440">
        <f t="shared" si="21"/>
        <v>0</v>
      </c>
      <c r="P100" s="440">
        <f t="shared" si="21"/>
        <v>0</v>
      </c>
      <c r="Q100" s="440">
        <f t="shared" si="21"/>
        <v>0</v>
      </c>
      <c r="R100" s="440">
        <f t="shared" si="21"/>
        <v>0</v>
      </c>
      <c r="S100" s="441">
        <f t="shared" si="21"/>
        <v>0</v>
      </c>
      <c r="T100" s="442" t="str">
        <f t="shared" si="22"/>
        <v/>
      </c>
      <c r="U100" s="303"/>
      <c r="V100" s="303"/>
      <c r="W100" s="303"/>
      <c r="X100" s="303"/>
      <c r="Y100" s="303"/>
      <c r="Z100" s="303"/>
      <c r="AA100" s="303"/>
    </row>
    <row r="101" spans="2:27" ht="14.5" customHeight="1" x14ac:dyDescent="0.3">
      <c r="B101" s="1119"/>
      <c r="C101" s="323">
        <v>0.6</v>
      </c>
      <c r="D101" s="321">
        <f t="shared" si="19"/>
        <v>0</v>
      </c>
      <c r="E101" s="440">
        <f t="shared" si="19"/>
        <v>0</v>
      </c>
      <c r="F101" s="440">
        <f t="shared" si="19"/>
        <v>0</v>
      </c>
      <c r="G101" s="440">
        <f t="shared" si="19"/>
        <v>0</v>
      </c>
      <c r="H101" s="440">
        <f t="shared" si="19"/>
        <v>0</v>
      </c>
      <c r="I101" s="441">
        <f t="shared" si="19"/>
        <v>0</v>
      </c>
      <c r="J101" s="442" t="str">
        <f t="shared" si="20"/>
        <v/>
      </c>
      <c r="L101" s="1119"/>
      <c r="M101" s="323">
        <v>0.6</v>
      </c>
      <c r="N101" s="321">
        <f t="shared" si="21"/>
        <v>0</v>
      </c>
      <c r="O101" s="440">
        <f t="shared" si="21"/>
        <v>0</v>
      </c>
      <c r="P101" s="440">
        <f t="shared" si="21"/>
        <v>0</v>
      </c>
      <c r="Q101" s="440">
        <f t="shared" si="21"/>
        <v>0</v>
      </c>
      <c r="R101" s="440">
        <f t="shared" si="21"/>
        <v>0</v>
      </c>
      <c r="S101" s="441">
        <f t="shared" si="21"/>
        <v>0</v>
      </c>
      <c r="T101" s="442" t="str">
        <f t="shared" si="22"/>
        <v/>
      </c>
      <c r="U101" s="303"/>
      <c r="V101" s="303"/>
      <c r="W101" s="303"/>
      <c r="X101" s="303"/>
      <c r="Y101" s="303"/>
      <c r="Z101" s="303"/>
      <c r="AA101" s="303"/>
    </row>
    <row r="102" spans="2:27" ht="14.5" customHeight="1" x14ac:dyDescent="0.3">
      <c r="B102" s="1119"/>
      <c r="C102" s="323">
        <v>0.7</v>
      </c>
      <c r="D102" s="321">
        <f t="shared" si="19"/>
        <v>0</v>
      </c>
      <c r="E102" s="440">
        <f t="shared" si="19"/>
        <v>0</v>
      </c>
      <c r="F102" s="440">
        <f t="shared" si="19"/>
        <v>0</v>
      </c>
      <c r="G102" s="440">
        <f t="shared" si="19"/>
        <v>0</v>
      </c>
      <c r="H102" s="440">
        <f t="shared" si="19"/>
        <v>0</v>
      </c>
      <c r="I102" s="441">
        <f t="shared" si="19"/>
        <v>0</v>
      </c>
      <c r="J102" s="442" t="str">
        <f t="shared" si="20"/>
        <v/>
      </c>
      <c r="L102" s="1119"/>
      <c r="M102" s="323">
        <v>0.7</v>
      </c>
      <c r="N102" s="321">
        <f t="shared" si="21"/>
        <v>0</v>
      </c>
      <c r="O102" s="440">
        <f t="shared" si="21"/>
        <v>0</v>
      </c>
      <c r="P102" s="440">
        <f t="shared" si="21"/>
        <v>0</v>
      </c>
      <c r="Q102" s="440">
        <f t="shared" si="21"/>
        <v>0</v>
      </c>
      <c r="R102" s="440">
        <f t="shared" si="21"/>
        <v>0</v>
      </c>
      <c r="S102" s="441">
        <f t="shared" si="21"/>
        <v>0</v>
      </c>
      <c r="T102" s="442" t="str">
        <f t="shared" si="22"/>
        <v/>
      </c>
      <c r="U102" s="303"/>
      <c r="V102" s="303"/>
      <c r="W102" s="303"/>
      <c r="X102" s="303"/>
      <c r="Y102" s="303"/>
      <c r="Z102" s="303"/>
      <c r="AA102" s="303"/>
    </row>
    <row r="103" spans="2:27" ht="14.5" customHeight="1" x14ac:dyDescent="0.3">
      <c r="B103" s="1119"/>
      <c r="C103" s="323">
        <v>0.8</v>
      </c>
      <c r="D103" s="321">
        <f t="shared" si="19"/>
        <v>0</v>
      </c>
      <c r="E103" s="440">
        <f t="shared" si="19"/>
        <v>0</v>
      </c>
      <c r="F103" s="440">
        <f t="shared" si="19"/>
        <v>0</v>
      </c>
      <c r="G103" s="440">
        <f t="shared" si="19"/>
        <v>0</v>
      </c>
      <c r="H103" s="440">
        <f t="shared" si="19"/>
        <v>0</v>
      </c>
      <c r="I103" s="441">
        <f t="shared" si="19"/>
        <v>0</v>
      </c>
      <c r="J103" s="442" t="str">
        <f t="shared" si="20"/>
        <v/>
      </c>
      <c r="L103" s="1119"/>
      <c r="M103" s="323">
        <v>0.8</v>
      </c>
      <c r="N103" s="321">
        <f t="shared" si="21"/>
        <v>0</v>
      </c>
      <c r="O103" s="440">
        <f t="shared" si="21"/>
        <v>0</v>
      </c>
      <c r="P103" s="440">
        <f t="shared" si="21"/>
        <v>0</v>
      </c>
      <c r="Q103" s="440">
        <f t="shared" si="21"/>
        <v>0</v>
      </c>
      <c r="R103" s="440">
        <f t="shared" si="21"/>
        <v>0</v>
      </c>
      <c r="S103" s="441">
        <f t="shared" si="21"/>
        <v>0</v>
      </c>
      <c r="T103" s="442" t="str">
        <f t="shared" si="22"/>
        <v/>
      </c>
      <c r="U103" s="303"/>
      <c r="V103" s="303"/>
      <c r="W103" s="303"/>
      <c r="X103" s="303"/>
      <c r="Y103" s="303"/>
      <c r="Z103" s="303"/>
      <c r="AA103" s="303"/>
    </row>
    <row r="104" spans="2:27" ht="14.5" customHeight="1" x14ac:dyDescent="0.3">
      <c r="B104" s="1119"/>
      <c r="C104" s="322" t="s">
        <v>271</v>
      </c>
      <c r="D104" s="321">
        <f t="shared" si="19"/>
        <v>0</v>
      </c>
      <c r="E104" s="440">
        <f t="shared" si="19"/>
        <v>0</v>
      </c>
      <c r="F104" s="440">
        <f t="shared" si="19"/>
        <v>0</v>
      </c>
      <c r="G104" s="440">
        <f t="shared" si="19"/>
        <v>0</v>
      </c>
      <c r="H104" s="440">
        <f t="shared" si="19"/>
        <v>0</v>
      </c>
      <c r="I104" s="441">
        <f t="shared" si="19"/>
        <v>0</v>
      </c>
      <c r="J104" s="442" t="str">
        <f t="shared" si="20"/>
        <v/>
      </c>
      <c r="L104" s="1119"/>
      <c r="M104" s="322" t="s">
        <v>271</v>
      </c>
      <c r="N104" s="321">
        <f t="shared" si="21"/>
        <v>0</v>
      </c>
      <c r="O104" s="440">
        <f t="shared" si="21"/>
        <v>0</v>
      </c>
      <c r="P104" s="440">
        <f t="shared" si="21"/>
        <v>0</v>
      </c>
      <c r="Q104" s="440">
        <f t="shared" si="21"/>
        <v>0</v>
      </c>
      <c r="R104" s="440">
        <f t="shared" si="21"/>
        <v>0</v>
      </c>
      <c r="S104" s="441">
        <f t="shared" si="21"/>
        <v>0</v>
      </c>
      <c r="T104" s="442" t="str">
        <f t="shared" si="22"/>
        <v/>
      </c>
      <c r="U104" s="303"/>
      <c r="V104" s="303"/>
      <c r="W104" s="303"/>
      <c r="X104" s="303"/>
      <c r="Y104" s="303"/>
      <c r="Z104" s="303"/>
      <c r="AA104" s="303"/>
    </row>
    <row r="105" spans="2:27" ht="15" customHeight="1" thickBot="1" x14ac:dyDescent="0.35">
      <c r="B105" s="1119"/>
      <c r="C105" s="322" t="s">
        <v>272</v>
      </c>
      <c r="D105" s="321">
        <f t="shared" si="19"/>
        <v>0</v>
      </c>
      <c r="E105" s="440">
        <f t="shared" si="19"/>
        <v>0</v>
      </c>
      <c r="F105" s="440">
        <f t="shared" si="19"/>
        <v>0</v>
      </c>
      <c r="G105" s="440">
        <f t="shared" si="19"/>
        <v>0</v>
      </c>
      <c r="H105" s="440">
        <f t="shared" si="19"/>
        <v>0</v>
      </c>
      <c r="I105" s="441">
        <f t="shared" si="19"/>
        <v>0</v>
      </c>
      <c r="J105" s="442" t="str">
        <f t="shared" si="20"/>
        <v/>
      </c>
      <c r="L105" s="1119"/>
      <c r="M105" s="322" t="s">
        <v>272</v>
      </c>
      <c r="N105" s="321">
        <f t="shared" si="21"/>
        <v>0</v>
      </c>
      <c r="O105" s="440">
        <f t="shared" si="21"/>
        <v>0</v>
      </c>
      <c r="P105" s="440">
        <f t="shared" si="21"/>
        <v>0</v>
      </c>
      <c r="Q105" s="440">
        <f t="shared" si="21"/>
        <v>0</v>
      </c>
      <c r="R105" s="440">
        <f t="shared" si="21"/>
        <v>0</v>
      </c>
      <c r="S105" s="441">
        <f t="shared" si="21"/>
        <v>0</v>
      </c>
      <c r="T105" s="442" t="str">
        <f t="shared" si="22"/>
        <v/>
      </c>
      <c r="U105" s="303"/>
      <c r="V105" s="303"/>
      <c r="W105" s="303"/>
      <c r="X105" s="303"/>
      <c r="Y105" s="303"/>
      <c r="Z105" s="303"/>
      <c r="AA105" s="303"/>
    </row>
    <row r="106" spans="2:27" ht="16" thickBot="1" x14ac:dyDescent="0.35">
      <c r="B106" s="1120"/>
      <c r="C106" s="320" t="s">
        <v>0</v>
      </c>
      <c r="D106" s="319" t="str">
        <f>IF(SUM(D97:D105)=0,"",SUM(D97:D105))</f>
        <v/>
      </c>
      <c r="E106" s="319" t="str">
        <f t="shared" ref="E106:I106" si="23">IF(SUM(E97:E105)=0,"",SUM(E97:E105))</f>
        <v/>
      </c>
      <c r="F106" s="319" t="str">
        <f t="shared" si="23"/>
        <v/>
      </c>
      <c r="G106" s="319" t="str">
        <f t="shared" si="23"/>
        <v/>
      </c>
      <c r="H106" s="319" t="str">
        <f t="shared" si="23"/>
        <v/>
      </c>
      <c r="I106" s="319" t="str">
        <f t="shared" si="23"/>
        <v/>
      </c>
      <c r="J106" s="316">
        <f>IF(SUM(J97:J105)=SUM(D106:I106),SUM(J97:J105),"ERROR!")</f>
        <v>0</v>
      </c>
      <c r="L106" s="1120"/>
      <c r="M106" s="320" t="s">
        <v>0</v>
      </c>
      <c r="N106" s="319" t="str">
        <f>IF(SUM(N97:N105)=0,"",SUM(N97:N105))</f>
        <v/>
      </c>
      <c r="O106" s="319" t="str">
        <f t="shared" ref="O106:S106" si="24">IF(SUM(O97:O105)=0,"",SUM(O97:O105))</f>
        <v/>
      </c>
      <c r="P106" s="319" t="str">
        <f t="shared" si="24"/>
        <v/>
      </c>
      <c r="Q106" s="319" t="str">
        <f t="shared" si="24"/>
        <v/>
      </c>
      <c r="R106" s="319" t="str">
        <f t="shared" si="24"/>
        <v/>
      </c>
      <c r="S106" s="319" t="str">
        <f t="shared" si="24"/>
        <v/>
      </c>
      <c r="T106" s="316">
        <f>IF(SUM(T97:T105)=SUM(N106:S106),SUM(T97:T105),"ERROR!")</f>
        <v>0</v>
      </c>
      <c r="U106" s="303"/>
      <c r="V106" s="303"/>
      <c r="W106" s="303"/>
      <c r="X106" s="303"/>
      <c r="Y106" s="303"/>
      <c r="Z106" s="303"/>
      <c r="AA106" s="303"/>
    </row>
    <row r="107" spans="2:27" ht="5.15" customHeight="1" thickBot="1" x14ac:dyDescent="0.35"/>
    <row r="108" spans="2:27" ht="14.5" thickBot="1" x14ac:dyDescent="0.35">
      <c r="D108" s="1126" t="s">
        <v>551</v>
      </c>
      <c r="E108" s="1127"/>
      <c r="F108" s="1127"/>
      <c r="G108" s="1127"/>
      <c r="H108" s="1127"/>
      <c r="I108" s="1128"/>
      <c r="N108" s="1126" t="s">
        <v>551</v>
      </c>
      <c r="O108" s="1127"/>
      <c r="P108" s="1127"/>
      <c r="Q108" s="1127"/>
      <c r="R108" s="1127"/>
      <c r="S108" s="1128"/>
    </row>
    <row r="109" spans="2:27" ht="14.5" thickBot="1" x14ac:dyDescent="0.35">
      <c r="D109" s="1121" t="s">
        <v>550</v>
      </c>
      <c r="E109" s="1122"/>
      <c r="F109" s="1122"/>
      <c r="G109" s="1122"/>
      <c r="H109" s="1122"/>
      <c r="I109" s="1123"/>
      <c r="N109" s="1121" t="s">
        <v>550</v>
      </c>
      <c r="O109" s="1122"/>
      <c r="P109" s="1122"/>
      <c r="Q109" s="1122"/>
      <c r="R109" s="1122"/>
      <c r="S109" s="1123"/>
    </row>
    <row r="110" spans="2:27" ht="14.5" thickBot="1" x14ac:dyDescent="0.35">
      <c r="C110" s="326"/>
      <c r="D110" s="331">
        <v>0</v>
      </c>
      <c r="E110" s="330">
        <v>1</v>
      </c>
      <c r="F110" s="330">
        <v>2</v>
      </c>
      <c r="G110" s="330">
        <v>3</v>
      </c>
      <c r="H110" s="330">
        <v>4</v>
      </c>
      <c r="I110" s="325" t="s">
        <v>548</v>
      </c>
      <c r="J110" s="325" t="s">
        <v>0</v>
      </c>
      <c r="M110" s="326"/>
      <c r="N110" s="331">
        <v>0</v>
      </c>
      <c r="O110" s="330">
        <v>1</v>
      </c>
      <c r="P110" s="330">
        <v>2</v>
      </c>
      <c r="Q110" s="330">
        <v>3</v>
      </c>
      <c r="R110" s="330">
        <v>4</v>
      </c>
      <c r="S110" s="325" t="s">
        <v>548</v>
      </c>
      <c r="T110" s="325" t="s">
        <v>0</v>
      </c>
    </row>
    <row r="111" spans="2:27" ht="17.5" customHeight="1" x14ac:dyDescent="0.3">
      <c r="B111" s="1119" t="s">
        <v>549</v>
      </c>
      <c r="C111" s="324">
        <v>0.2</v>
      </c>
      <c r="D111" s="321">
        <f t="shared" ref="D111:I119" si="25">SUMIFS($D$8:$D$33,$B$8:$B$33,$C111,$C$8:$C$33,D$68,$G$8:$G$33,"Yes")</f>
        <v>0</v>
      </c>
      <c r="E111" s="440">
        <f t="shared" si="25"/>
        <v>0</v>
      </c>
      <c r="F111" s="440">
        <f t="shared" si="25"/>
        <v>0</v>
      </c>
      <c r="G111" s="440">
        <f t="shared" si="25"/>
        <v>0</v>
      </c>
      <c r="H111" s="440">
        <f t="shared" si="25"/>
        <v>0</v>
      </c>
      <c r="I111" s="441">
        <f t="shared" si="25"/>
        <v>0</v>
      </c>
      <c r="J111" s="442" t="str">
        <f t="shared" ref="J111:J119" si="26">IF(SUM(D111:I111)=0,"",SUM(D111:I111))</f>
        <v/>
      </c>
      <c r="L111" s="1119" t="s">
        <v>549</v>
      </c>
      <c r="M111" s="324">
        <v>0.2</v>
      </c>
      <c r="N111" s="321">
        <f t="shared" ref="N111:S119" si="27">SUMIFS($N$8:$N$33,$L$8:$L$33,$C111,$M$8:$M$33,N$68,$Q$8:$Q$33,"Yes")</f>
        <v>0</v>
      </c>
      <c r="O111" s="440">
        <f t="shared" si="27"/>
        <v>0</v>
      </c>
      <c r="P111" s="440">
        <f t="shared" si="27"/>
        <v>0</v>
      </c>
      <c r="Q111" s="440">
        <f t="shared" si="27"/>
        <v>0</v>
      </c>
      <c r="R111" s="440">
        <f t="shared" si="27"/>
        <v>0</v>
      </c>
      <c r="S111" s="441">
        <f t="shared" si="27"/>
        <v>0</v>
      </c>
      <c r="T111" s="442" t="str">
        <f t="shared" ref="T111:T119" si="28">IF(SUM(N111:S111)=0,"",SUM(N111:S111))</f>
        <v/>
      </c>
    </row>
    <row r="112" spans="2:27" ht="17.25" customHeight="1" x14ac:dyDescent="0.3">
      <c r="B112" s="1119"/>
      <c r="C112" s="439">
        <v>0.3</v>
      </c>
      <c r="D112" s="321">
        <f t="shared" si="25"/>
        <v>0</v>
      </c>
      <c r="E112" s="440">
        <f t="shared" si="25"/>
        <v>0</v>
      </c>
      <c r="F112" s="440">
        <f t="shared" si="25"/>
        <v>0</v>
      </c>
      <c r="G112" s="440">
        <f t="shared" si="25"/>
        <v>0</v>
      </c>
      <c r="H112" s="440">
        <f t="shared" si="25"/>
        <v>0</v>
      </c>
      <c r="I112" s="441">
        <f t="shared" si="25"/>
        <v>0</v>
      </c>
      <c r="J112" s="442" t="str">
        <f t="shared" si="26"/>
        <v/>
      </c>
      <c r="L112" s="1119"/>
      <c r="M112" s="439">
        <v>0.3</v>
      </c>
      <c r="N112" s="321">
        <f t="shared" si="27"/>
        <v>0</v>
      </c>
      <c r="O112" s="440">
        <f t="shared" si="27"/>
        <v>0</v>
      </c>
      <c r="P112" s="440">
        <f t="shared" si="27"/>
        <v>0</v>
      </c>
      <c r="Q112" s="440">
        <f t="shared" si="27"/>
        <v>0</v>
      </c>
      <c r="R112" s="440">
        <f t="shared" si="27"/>
        <v>0</v>
      </c>
      <c r="S112" s="441">
        <f t="shared" si="27"/>
        <v>0</v>
      </c>
      <c r="T112" s="442" t="str">
        <f t="shared" si="28"/>
        <v/>
      </c>
    </row>
    <row r="113" spans="2:20" ht="17.25" customHeight="1" x14ac:dyDescent="0.3">
      <c r="B113" s="1119"/>
      <c r="C113" s="439">
        <v>0.4</v>
      </c>
      <c r="D113" s="321">
        <f t="shared" si="25"/>
        <v>0</v>
      </c>
      <c r="E113" s="440">
        <f t="shared" si="25"/>
        <v>0</v>
      </c>
      <c r="F113" s="440">
        <f t="shared" si="25"/>
        <v>0</v>
      </c>
      <c r="G113" s="440">
        <f t="shared" si="25"/>
        <v>0</v>
      </c>
      <c r="H113" s="440">
        <f t="shared" si="25"/>
        <v>0</v>
      </c>
      <c r="I113" s="441">
        <f t="shared" si="25"/>
        <v>0</v>
      </c>
      <c r="J113" s="442" t="str">
        <f t="shared" si="26"/>
        <v/>
      </c>
      <c r="L113" s="1119"/>
      <c r="M113" s="439">
        <v>0.4</v>
      </c>
      <c r="N113" s="321">
        <f t="shared" si="27"/>
        <v>0</v>
      </c>
      <c r="O113" s="440">
        <f t="shared" si="27"/>
        <v>0</v>
      </c>
      <c r="P113" s="440">
        <f t="shared" si="27"/>
        <v>0</v>
      </c>
      <c r="Q113" s="440">
        <f t="shared" si="27"/>
        <v>0</v>
      </c>
      <c r="R113" s="440">
        <f t="shared" si="27"/>
        <v>0</v>
      </c>
      <c r="S113" s="441">
        <f t="shared" si="27"/>
        <v>0</v>
      </c>
      <c r="T113" s="442" t="str">
        <f t="shared" si="28"/>
        <v/>
      </c>
    </row>
    <row r="114" spans="2:20" ht="14.5" customHeight="1" x14ac:dyDescent="0.3">
      <c r="B114" s="1119"/>
      <c r="C114" s="323">
        <v>0.5</v>
      </c>
      <c r="D114" s="321">
        <f t="shared" si="25"/>
        <v>0</v>
      </c>
      <c r="E114" s="440">
        <f t="shared" si="25"/>
        <v>0</v>
      </c>
      <c r="F114" s="440">
        <f t="shared" si="25"/>
        <v>0</v>
      </c>
      <c r="G114" s="440">
        <f t="shared" si="25"/>
        <v>0</v>
      </c>
      <c r="H114" s="440">
        <f t="shared" si="25"/>
        <v>0</v>
      </c>
      <c r="I114" s="441">
        <f t="shared" si="25"/>
        <v>0</v>
      </c>
      <c r="J114" s="442" t="str">
        <f t="shared" si="26"/>
        <v/>
      </c>
      <c r="L114" s="1119"/>
      <c r="M114" s="323">
        <v>0.5</v>
      </c>
      <c r="N114" s="321">
        <f t="shared" si="27"/>
        <v>0</v>
      </c>
      <c r="O114" s="440">
        <f t="shared" si="27"/>
        <v>0</v>
      </c>
      <c r="P114" s="440">
        <f t="shared" si="27"/>
        <v>0</v>
      </c>
      <c r="Q114" s="440">
        <f t="shared" si="27"/>
        <v>0</v>
      </c>
      <c r="R114" s="440">
        <f t="shared" si="27"/>
        <v>0</v>
      </c>
      <c r="S114" s="441">
        <f t="shared" si="27"/>
        <v>0</v>
      </c>
      <c r="T114" s="442" t="str">
        <f t="shared" si="28"/>
        <v/>
      </c>
    </row>
    <row r="115" spans="2:20" ht="14.5" customHeight="1" x14ac:dyDescent="0.3">
      <c r="B115" s="1119"/>
      <c r="C115" s="323">
        <v>0.6</v>
      </c>
      <c r="D115" s="321">
        <f t="shared" si="25"/>
        <v>0</v>
      </c>
      <c r="E115" s="440">
        <f t="shared" si="25"/>
        <v>0</v>
      </c>
      <c r="F115" s="440">
        <f t="shared" si="25"/>
        <v>0</v>
      </c>
      <c r="G115" s="440">
        <f t="shared" si="25"/>
        <v>0</v>
      </c>
      <c r="H115" s="440">
        <f t="shared" si="25"/>
        <v>0</v>
      </c>
      <c r="I115" s="441">
        <f t="shared" si="25"/>
        <v>0</v>
      </c>
      <c r="J115" s="442" t="str">
        <f t="shared" si="26"/>
        <v/>
      </c>
      <c r="L115" s="1119"/>
      <c r="M115" s="323">
        <v>0.6</v>
      </c>
      <c r="N115" s="321">
        <f t="shared" si="27"/>
        <v>0</v>
      </c>
      <c r="O115" s="440">
        <f t="shared" si="27"/>
        <v>0</v>
      </c>
      <c r="P115" s="440">
        <f t="shared" si="27"/>
        <v>0</v>
      </c>
      <c r="Q115" s="440">
        <f t="shared" si="27"/>
        <v>0</v>
      </c>
      <c r="R115" s="440">
        <f t="shared" si="27"/>
        <v>0</v>
      </c>
      <c r="S115" s="441">
        <f t="shared" si="27"/>
        <v>0</v>
      </c>
      <c r="T115" s="442" t="str">
        <f t="shared" si="28"/>
        <v/>
      </c>
    </row>
    <row r="116" spans="2:20" ht="14.5" customHeight="1" x14ac:dyDescent="0.3">
      <c r="B116" s="1119"/>
      <c r="C116" s="323">
        <v>0.7</v>
      </c>
      <c r="D116" s="321">
        <f t="shared" si="25"/>
        <v>0</v>
      </c>
      <c r="E116" s="440">
        <f t="shared" si="25"/>
        <v>0</v>
      </c>
      <c r="F116" s="440">
        <f t="shared" si="25"/>
        <v>0</v>
      </c>
      <c r="G116" s="440">
        <f t="shared" si="25"/>
        <v>0</v>
      </c>
      <c r="H116" s="440">
        <f t="shared" si="25"/>
        <v>0</v>
      </c>
      <c r="I116" s="441">
        <f t="shared" si="25"/>
        <v>0</v>
      </c>
      <c r="J116" s="442" t="str">
        <f t="shared" si="26"/>
        <v/>
      </c>
      <c r="L116" s="1119"/>
      <c r="M116" s="323">
        <v>0.7</v>
      </c>
      <c r="N116" s="321">
        <f t="shared" si="27"/>
        <v>0</v>
      </c>
      <c r="O116" s="440">
        <f t="shared" si="27"/>
        <v>0</v>
      </c>
      <c r="P116" s="440">
        <f t="shared" si="27"/>
        <v>0</v>
      </c>
      <c r="Q116" s="440">
        <f t="shared" si="27"/>
        <v>0</v>
      </c>
      <c r="R116" s="440">
        <f t="shared" si="27"/>
        <v>0</v>
      </c>
      <c r="S116" s="441">
        <f t="shared" si="27"/>
        <v>0</v>
      </c>
      <c r="T116" s="442" t="str">
        <f t="shared" si="28"/>
        <v/>
      </c>
    </row>
    <row r="117" spans="2:20" ht="14.5" customHeight="1" x14ac:dyDescent="0.3">
      <c r="B117" s="1119"/>
      <c r="C117" s="323">
        <v>0.8</v>
      </c>
      <c r="D117" s="321">
        <f t="shared" si="25"/>
        <v>0</v>
      </c>
      <c r="E117" s="440">
        <f t="shared" si="25"/>
        <v>0</v>
      </c>
      <c r="F117" s="440">
        <f t="shared" si="25"/>
        <v>0</v>
      </c>
      <c r="G117" s="440">
        <f t="shared" si="25"/>
        <v>0</v>
      </c>
      <c r="H117" s="440">
        <f t="shared" si="25"/>
        <v>0</v>
      </c>
      <c r="I117" s="441">
        <f t="shared" si="25"/>
        <v>0</v>
      </c>
      <c r="J117" s="442" t="str">
        <f t="shared" si="26"/>
        <v/>
      </c>
      <c r="L117" s="1119"/>
      <c r="M117" s="323">
        <v>0.8</v>
      </c>
      <c r="N117" s="321">
        <f t="shared" si="27"/>
        <v>0</v>
      </c>
      <c r="O117" s="440">
        <f t="shared" si="27"/>
        <v>0</v>
      </c>
      <c r="P117" s="440">
        <f t="shared" si="27"/>
        <v>0</v>
      </c>
      <c r="Q117" s="440">
        <f t="shared" si="27"/>
        <v>0</v>
      </c>
      <c r="R117" s="440">
        <f t="shared" si="27"/>
        <v>0</v>
      </c>
      <c r="S117" s="441">
        <f t="shared" si="27"/>
        <v>0</v>
      </c>
      <c r="T117" s="442" t="str">
        <f t="shared" si="28"/>
        <v/>
      </c>
    </row>
    <row r="118" spans="2:20" ht="14.5" customHeight="1" x14ac:dyDescent="0.3">
      <c r="B118" s="1119"/>
      <c r="C118" s="322" t="s">
        <v>271</v>
      </c>
      <c r="D118" s="321">
        <f t="shared" si="25"/>
        <v>0</v>
      </c>
      <c r="E118" s="440">
        <f t="shared" si="25"/>
        <v>0</v>
      </c>
      <c r="F118" s="440">
        <f t="shared" si="25"/>
        <v>0</v>
      </c>
      <c r="G118" s="440">
        <f t="shared" si="25"/>
        <v>0</v>
      </c>
      <c r="H118" s="440">
        <f t="shared" si="25"/>
        <v>0</v>
      </c>
      <c r="I118" s="441">
        <f t="shared" si="25"/>
        <v>0</v>
      </c>
      <c r="J118" s="442" t="str">
        <f t="shared" si="26"/>
        <v/>
      </c>
      <c r="L118" s="1119"/>
      <c r="M118" s="322" t="s">
        <v>271</v>
      </c>
      <c r="N118" s="321">
        <f t="shared" si="27"/>
        <v>0</v>
      </c>
      <c r="O118" s="440">
        <f t="shared" si="27"/>
        <v>0</v>
      </c>
      <c r="P118" s="440">
        <f t="shared" si="27"/>
        <v>0</v>
      </c>
      <c r="Q118" s="440">
        <f t="shared" si="27"/>
        <v>0</v>
      </c>
      <c r="R118" s="440">
        <f t="shared" si="27"/>
        <v>0</v>
      </c>
      <c r="S118" s="441">
        <f t="shared" si="27"/>
        <v>0</v>
      </c>
      <c r="T118" s="442" t="str">
        <f t="shared" si="28"/>
        <v/>
      </c>
    </row>
    <row r="119" spans="2:20" ht="15" customHeight="1" thickBot="1" x14ac:dyDescent="0.35">
      <c r="B119" s="1119"/>
      <c r="C119" s="322" t="s">
        <v>272</v>
      </c>
      <c r="D119" s="321">
        <f t="shared" si="25"/>
        <v>0</v>
      </c>
      <c r="E119" s="440">
        <f t="shared" si="25"/>
        <v>0</v>
      </c>
      <c r="F119" s="440">
        <f t="shared" si="25"/>
        <v>0</v>
      </c>
      <c r="G119" s="440">
        <f t="shared" si="25"/>
        <v>0</v>
      </c>
      <c r="H119" s="440">
        <f t="shared" si="25"/>
        <v>0</v>
      </c>
      <c r="I119" s="441">
        <f t="shared" si="25"/>
        <v>0</v>
      </c>
      <c r="J119" s="442" t="str">
        <f t="shared" si="26"/>
        <v/>
      </c>
      <c r="L119" s="1119"/>
      <c r="M119" s="322" t="s">
        <v>272</v>
      </c>
      <c r="N119" s="321">
        <f t="shared" si="27"/>
        <v>0</v>
      </c>
      <c r="O119" s="440">
        <f t="shared" si="27"/>
        <v>0</v>
      </c>
      <c r="P119" s="440">
        <f t="shared" si="27"/>
        <v>0</v>
      </c>
      <c r="Q119" s="440">
        <f t="shared" si="27"/>
        <v>0</v>
      </c>
      <c r="R119" s="440">
        <f t="shared" si="27"/>
        <v>0</v>
      </c>
      <c r="S119" s="441">
        <f t="shared" si="27"/>
        <v>0</v>
      </c>
      <c r="T119" s="442" t="str">
        <f t="shared" si="28"/>
        <v/>
      </c>
    </row>
    <row r="120" spans="2:20" ht="16" thickBot="1" x14ac:dyDescent="0.35">
      <c r="B120" s="1120"/>
      <c r="C120" s="320" t="s">
        <v>0</v>
      </c>
      <c r="D120" s="319" t="str">
        <f>IF(SUM(D111:D119)=0,"",SUM(D111:D119))</f>
        <v/>
      </c>
      <c r="E120" s="319" t="str">
        <f t="shared" ref="E120:I120" si="29">IF(SUM(E111:E119)=0,"",SUM(E111:E119))</f>
        <v/>
      </c>
      <c r="F120" s="319" t="str">
        <f t="shared" si="29"/>
        <v/>
      </c>
      <c r="G120" s="319" t="str">
        <f t="shared" si="29"/>
        <v/>
      </c>
      <c r="H120" s="319" t="str">
        <f t="shared" si="29"/>
        <v/>
      </c>
      <c r="I120" s="319" t="str">
        <f t="shared" si="29"/>
        <v/>
      </c>
      <c r="J120" s="316">
        <f>IF(SUM(J111:J119)=SUM(D120:I120),SUM(J111:J119),"ERROR!")</f>
        <v>0</v>
      </c>
      <c r="L120" s="1120"/>
      <c r="M120" s="320" t="s">
        <v>0</v>
      </c>
      <c r="N120" s="319" t="str">
        <f>IF(SUM(N111:N119)=0,"",SUM(N111:N119))</f>
        <v/>
      </c>
      <c r="O120" s="319" t="str">
        <f t="shared" ref="O120:S120" si="30">IF(SUM(O111:O119)=0,"",SUM(O111:O119))</f>
        <v/>
      </c>
      <c r="P120" s="319" t="str">
        <f t="shared" si="30"/>
        <v/>
      </c>
      <c r="Q120" s="319" t="str">
        <f t="shared" si="30"/>
        <v/>
      </c>
      <c r="R120" s="319" t="str">
        <f t="shared" si="30"/>
        <v/>
      </c>
      <c r="S120" s="319" t="str">
        <f t="shared" si="30"/>
        <v/>
      </c>
      <c r="T120" s="316">
        <f>IF(SUM(T111:T119)=SUM(N120:S120),SUM(T111:T119),"ERROR!")</f>
        <v>0</v>
      </c>
    </row>
    <row r="121" spans="2:20" ht="5.15" customHeight="1" x14ac:dyDescent="0.3"/>
  </sheetData>
  <sheetProtection algorithmName="SHA-512" hashValue="AU1UFhNKw9K3Ox/pJ68xprrMOEZpWI31qiO7/QpD7Q0WL9xWbCj7uhbsd6v4UUwR53qGvPDABuWYOjWhvzZfAQ==" saltValue="bPmqSaFXgLftDpQrvUpyWQ==" spinCount="100000" sheet="1" selectLockedCells="1"/>
  <mergeCells count="108">
    <mergeCell ref="O12:P12"/>
    <mergeCell ref="O13:P13"/>
    <mergeCell ref="O27:P27"/>
    <mergeCell ref="O28:P28"/>
    <mergeCell ref="E12:F12"/>
    <mergeCell ref="E13:F13"/>
    <mergeCell ref="E14:F14"/>
    <mergeCell ref="B6:F6"/>
    <mergeCell ref="G6:J6"/>
    <mergeCell ref="L6:P6"/>
    <mergeCell ref="E15:F15"/>
    <mergeCell ref="E16:F16"/>
    <mergeCell ref="E17:F17"/>
    <mergeCell ref="Q6:T6"/>
    <mergeCell ref="O7:P7"/>
    <mergeCell ref="O8:P8"/>
    <mergeCell ref="O9:P9"/>
    <mergeCell ref="O10:P10"/>
    <mergeCell ref="O11:P11"/>
    <mergeCell ref="E7:F7"/>
    <mergeCell ref="E8:F8"/>
    <mergeCell ref="E9:F9"/>
    <mergeCell ref="E10:F10"/>
    <mergeCell ref="E11:F11"/>
    <mergeCell ref="N109:S109"/>
    <mergeCell ref="D94:I94"/>
    <mergeCell ref="N94:S94"/>
    <mergeCell ref="L97:L106"/>
    <mergeCell ref="B83:B92"/>
    <mergeCell ref="O24:P24"/>
    <mergeCell ref="O25:P25"/>
    <mergeCell ref="O26:P26"/>
    <mergeCell ref="O19:P19"/>
    <mergeCell ref="O20:P20"/>
    <mergeCell ref="O21:P21"/>
    <mergeCell ref="O22:P22"/>
    <mergeCell ref="O23:P23"/>
    <mergeCell ref="B45:J45"/>
    <mergeCell ref="L45:T45"/>
    <mergeCell ref="B49:J49"/>
    <mergeCell ref="L49:T49"/>
    <mergeCell ref="B50:J50"/>
    <mergeCell ref="L50:T50"/>
    <mergeCell ref="B55:B64"/>
    <mergeCell ref="B69:B78"/>
    <mergeCell ref="B46:J46"/>
    <mergeCell ref="L46:T46"/>
    <mergeCell ref="D95:I95"/>
    <mergeCell ref="B97:B106"/>
    <mergeCell ref="N95:S95"/>
    <mergeCell ref="O18:P18"/>
    <mergeCell ref="E22:F22"/>
    <mergeCell ref="E23:F23"/>
    <mergeCell ref="E24:F24"/>
    <mergeCell ref="E25:F25"/>
    <mergeCell ref="E26:F26"/>
    <mergeCell ref="O34:P34"/>
    <mergeCell ref="O30:P30"/>
    <mergeCell ref="O31:P31"/>
    <mergeCell ref="E32:F32"/>
    <mergeCell ref="E33:F33"/>
    <mergeCell ref="E34:F34"/>
    <mergeCell ref="E30:F30"/>
    <mergeCell ref="E31:F31"/>
    <mergeCell ref="O32:P32"/>
    <mergeCell ref="O33:P33"/>
    <mergeCell ref="L55:L64"/>
    <mergeCell ref="E18:F18"/>
    <mergeCell ref="E19:F19"/>
    <mergeCell ref="E20:F20"/>
    <mergeCell ref="E21:F21"/>
    <mergeCell ref="N52:S52"/>
    <mergeCell ref="D53:I53"/>
    <mergeCell ref="N53:S53"/>
    <mergeCell ref="D67:I67"/>
    <mergeCell ref="N67:S67"/>
    <mergeCell ref="O29:P29"/>
    <mergeCell ref="O14:P14"/>
    <mergeCell ref="O15:P15"/>
    <mergeCell ref="O16:P16"/>
    <mergeCell ref="O17:P17"/>
    <mergeCell ref="E27:F27"/>
    <mergeCell ref="E28:F28"/>
    <mergeCell ref="E29:F29"/>
    <mergeCell ref="B1:J1"/>
    <mergeCell ref="B2:J2"/>
    <mergeCell ref="B3:J3"/>
    <mergeCell ref="L1:T1"/>
    <mergeCell ref="L2:T2"/>
    <mergeCell ref="L3:T3"/>
    <mergeCell ref="B111:B120"/>
    <mergeCell ref="L111:L120"/>
    <mergeCell ref="D109:I109"/>
    <mergeCell ref="B41:J41"/>
    <mergeCell ref="L41:T41"/>
    <mergeCell ref="L42:T42"/>
    <mergeCell ref="B42:J42"/>
    <mergeCell ref="D108:I108"/>
    <mergeCell ref="N108:S108"/>
    <mergeCell ref="D80:I80"/>
    <mergeCell ref="N80:S80"/>
    <mergeCell ref="D81:I81"/>
    <mergeCell ref="N81:S81"/>
    <mergeCell ref="L69:L78"/>
    <mergeCell ref="L83:L92"/>
    <mergeCell ref="D66:I66"/>
    <mergeCell ref="N66:S66"/>
    <mergeCell ref="D52:I52"/>
  </mergeCells>
  <dataValidations count="9">
    <dataValidation type="textLength" operator="lessThanOrEqual" allowBlank="1" showInputMessage="1" showErrorMessage="1" sqref="L50" xr:uid="{0F01CDCF-9B17-4571-8540-134E88964B5A}">
      <formula1>500</formula1>
    </dataValidation>
    <dataValidation type="list" allowBlank="1" showInputMessage="1" showErrorMessage="1" sqref="C8:C33 M8:M33" xr:uid="{2320D753-3EF1-403E-8D09-4882741E54AF}">
      <formula1>$Y$9:$Y$14</formula1>
    </dataValidation>
    <dataValidation type="list" allowBlank="1" showInputMessage="1" showErrorMessage="1" sqref="S36" xr:uid="{928DD994-5B61-4140-95AA-A84DF03DB328}">
      <formula1>$Z$35:$Z$36</formula1>
    </dataValidation>
    <dataValidation type="list" allowBlank="1" showInputMessage="1" showErrorMessage="1" sqref="L8:L33 B8:B33" xr:uid="{23AC8C47-FCCC-4AB9-A06F-82E8F09E16B0}">
      <formula1>$X$9:$X$17</formula1>
    </dataValidation>
    <dataValidation type="list" showInputMessage="1" showErrorMessage="1" sqref="R8:R33 O8:P33 E8:H33" xr:uid="{405180F3-298B-4068-8426-6667AB028793}">
      <formula1>$V$11:$V$12</formula1>
    </dataValidation>
    <dataValidation type="list" allowBlank="1" showInputMessage="1" showErrorMessage="1" sqref="Q8:Q33" xr:uid="{F11B79C0-30E6-4F5D-A7CC-A0126A935A51}">
      <formula1>$V$11:$V$12</formula1>
    </dataValidation>
    <dataValidation type="custom" allowBlank="1" showInputMessage="1" showErrorMessage="1" sqref="S8:S33 I8:I33" xr:uid="{29E6DD72-3E25-4A6B-80E9-09561FFEE11C}">
      <formula1>ISTEXT(I8)</formula1>
    </dataValidation>
    <dataValidation type="whole" operator="greaterThan" allowBlank="1" showInputMessage="1" showErrorMessage="1" sqref="N8:N33 D8:D33" xr:uid="{6CDCD6F9-431F-4D6C-B8C1-A553BCF05A04}">
      <formula1>-1</formula1>
    </dataValidation>
    <dataValidation type="list" showInputMessage="1" showErrorMessage="1" sqref="J8:J33 T8:T33" xr:uid="{500F382E-421C-4A8B-92EC-A9E185EA0065}">
      <formula1>$AB$8:$AB$42</formula1>
    </dataValidation>
  </dataValidations>
  <printOptions horizontalCentered="1"/>
  <pageMargins left="0.2" right="0.2" top="0.3" bottom="0.3" header="0.2" footer="0.2"/>
  <pageSetup paperSize="5" scale="93" fitToHeight="0" orientation="portrait" r:id="rId1"/>
  <headerFooter>
    <oddFooter>&amp;L&amp;"Arial Narrow,Regular"&amp;8&amp;A&amp;R&amp;"Arial Narrow,Regular"&amp;8Page &amp;P of &amp;N</oddFooter>
  </headerFooter>
  <rowBreaks count="2" manualBreakCount="2">
    <brk id="51" min="1" max="9" man="1"/>
    <brk id="51" min="11" max="19" man="1"/>
  </rowBreaks>
  <colBreaks count="1" manualBreakCount="1">
    <brk id="11"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D2733-E676-44F6-B9F0-9152B574BF50}">
  <sheetPr codeName="Sheet10">
    <pageSetUpPr fitToPage="1"/>
  </sheetPr>
  <dimension ref="A1:AT115"/>
  <sheetViews>
    <sheetView showGridLines="0" showZeros="0" view="pageBreakPreview" zoomScaleNormal="100" zoomScaleSheetLayoutView="100" zoomScalePageLayoutView="40" workbookViewId="0">
      <selection activeCell="E5" sqref="E5"/>
    </sheetView>
    <sheetView workbookViewId="1"/>
  </sheetViews>
  <sheetFormatPr defaultColWidth="9.1796875" defaultRowHeight="15" customHeight="1" x14ac:dyDescent="0.35"/>
  <cols>
    <col min="1" max="1" width="3.54296875" style="37" customWidth="1"/>
    <col min="2" max="2" width="13.453125" style="37" hidden="1" customWidth="1"/>
    <col min="3" max="3" width="11.453125" style="35" customWidth="1"/>
    <col min="4" max="4" width="42.453125" style="35" customWidth="1"/>
    <col min="5" max="5" width="10.54296875" style="35" customWidth="1"/>
    <col min="6" max="6" width="11.453125" style="36" customWidth="1"/>
    <col min="7" max="7" width="17.54296875" style="36" customWidth="1"/>
    <col min="8" max="8" width="33.81640625" style="36" customWidth="1"/>
    <col min="9" max="9" width="2.54296875" style="36" customWidth="1"/>
    <col min="10" max="10" width="3.1796875" style="35" customWidth="1"/>
    <col min="11" max="11" width="27.54296875" style="36" customWidth="1"/>
    <col min="12" max="13" width="14.54296875" style="36" customWidth="1"/>
    <col min="14" max="14" width="16.453125" style="36" customWidth="1"/>
    <col min="15" max="17" width="14.54296875" style="36" customWidth="1"/>
    <col min="18" max="18" width="9.1796875" style="37" customWidth="1"/>
    <col min="19" max="19" width="9.1796875" style="37" hidden="1" customWidth="1"/>
    <col min="20" max="20" width="23.453125" style="37" hidden="1" customWidth="1"/>
    <col min="21" max="21" width="10.81640625" style="37" hidden="1" customWidth="1"/>
    <col min="22" max="22" width="5.54296875" style="37" hidden="1" customWidth="1"/>
    <col min="23" max="23" width="10.81640625" style="35" hidden="1" customWidth="1"/>
    <col min="24" max="25" width="10.81640625" style="36" hidden="1" customWidth="1"/>
    <col min="26" max="28" width="10.81640625" style="36" customWidth="1"/>
    <col min="29" max="29" width="10.54296875" style="36" customWidth="1"/>
    <col min="30" max="33" width="9.1796875" style="37"/>
    <col min="34" max="34" width="10.453125" style="37" customWidth="1"/>
    <col min="35" max="42" width="10.453125" style="35" customWidth="1"/>
    <col min="43" max="16384" width="9.1796875" style="35"/>
  </cols>
  <sheetData>
    <row r="1" spans="1:42" s="596" customFormat="1" ht="15.5" x14ac:dyDescent="0.35">
      <c r="B1" s="761"/>
      <c r="C1" s="968" t="s">
        <v>480</v>
      </c>
      <c r="D1" s="968"/>
      <c r="E1" s="968"/>
      <c r="F1" s="968"/>
      <c r="G1" s="968"/>
      <c r="H1" s="968"/>
      <c r="I1" s="968"/>
      <c r="J1" s="761"/>
      <c r="K1" s="968" t="s">
        <v>480</v>
      </c>
      <c r="L1" s="968"/>
      <c r="M1" s="968"/>
      <c r="N1" s="968"/>
      <c r="O1" s="968"/>
      <c r="P1" s="968"/>
      <c r="Q1" s="968"/>
      <c r="R1" s="761"/>
      <c r="S1" s="761"/>
      <c r="T1" s="761"/>
      <c r="U1" s="761"/>
      <c r="V1" s="761"/>
    </row>
    <row r="2" spans="1:42" s="596" customFormat="1" ht="30" customHeight="1" x14ac:dyDescent="0.35">
      <c r="B2" s="764"/>
      <c r="C2" s="969" t="s">
        <v>251</v>
      </c>
      <c r="D2" s="969"/>
      <c r="E2" s="969"/>
      <c r="F2" s="969"/>
      <c r="G2" s="969"/>
      <c r="H2" s="969"/>
      <c r="I2" s="969"/>
      <c r="J2" s="762"/>
      <c r="K2" s="969" t="s">
        <v>983</v>
      </c>
      <c r="L2" s="969"/>
      <c r="M2" s="969"/>
      <c r="N2" s="969"/>
      <c r="O2" s="969"/>
      <c r="P2" s="969"/>
      <c r="Q2" s="969"/>
      <c r="R2" s="762"/>
      <c r="S2" s="762"/>
      <c r="T2" s="762"/>
      <c r="U2" s="762"/>
      <c r="V2" s="762"/>
    </row>
    <row r="3" spans="1:42" s="596" customFormat="1" ht="17.5" customHeight="1" x14ac:dyDescent="0.35">
      <c r="B3" s="765"/>
      <c r="C3" s="1088" t="str">
        <f>Instructions!B3</f>
        <v>Updated: August 2024</v>
      </c>
      <c r="D3" s="1089"/>
      <c r="E3" s="1089"/>
      <c r="F3" s="1089"/>
      <c r="G3" s="1089"/>
      <c r="H3" s="1089"/>
      <c r="I3" s="1090"/>
      <c r="J3" s="763"/>
      <c r="K3" s="1088" t="str">
        <f>Instructions!B3</f>
        <v>Updated: August 2024</v>
      </c>
      <c r="L3" s="1089"/>
      <c r="M3" s="1089"/>
      <c r="N3" s="1089"/>
      <c r="O3" s="1089"/>
      <c r="P3" s="1089"/>
      <c r="Q3" s="1090"/>
      <c r="R3" s="763"/>
      <c r="S3" s="763"/>
      <c r="T3" s="763"/>
      <c r="U3" s="763"/>
      <c r="V3" s="763"/>
    </row>
    <row r="4" spans="1:42" s="9" customFormat="1" ht="18" customHeight="1" x14ac:dyDescent="0.4">
      <c r="A4" s="24"/>
      <c r="B4" s="58" t="s">
        <v>276</v>
      </c>
      <c r="D4" s="409" t="s">
        <v>265</v>
      </c>
      <c r="E4" s="81"/>
      <c r="H4" s="24"/>
      <c r="I4" s="22"/>
      <c r="J4"/>
      <c r="K4" s="706" t="s">
        <v>12</v>
      </c>
      <c r="R4"/>
      <c r="S4"/>
      <c r="W4"/>
      <c r="X4"/>
      <c r="Y4"/>
      <c r="Z4"/>
      <c r="AA4"/>
      <c r="AB4"/>
      <c r="AC4"/>
      <c r="AD4"/>
      <c r="AE4"/>
      <c r="AF4" s="24"/>
      <c r="AG4" s="24"/>
      <c r="AH4" s="24"/>
      <c r="AI4" s="24"/>
      <c r="AJ4" s="24"/>
    </row>
    <row r="5" spans="1:42" s="9" customFormat="1" ht="14.5" x14ac:dyDescent="0.35">
      <c r="A5" s="24"/>
      <c r="B5" s="55"/>
      <c r="D5" s="410" t="s">
        <v>252</v>
      </c>
      <c r="E5" s="59"/>
      <c r="F5" s="1151" t="s">
        <v>849</v>
      </c>
      <c r="G5" s="1152"/>
      <c r="H5" s="1152"/>
      <c r="I5" s="1152"/>
      <c r="J5"/>
      <c r="R5"/>
      <c r="S5"/>
      <c r="W5"/>
      <c r="X5"/>
      <c r="Y5"/>
      <c r="Z5"/>
      <c r="AA5"/>
      <c r="AB5"/>
      <c r="AC5"/>
      <c r="AD5"/>
      <c r="AE5"/>
      <c r="AF5" s="24"/>
      <c r="AG5" s="24"/>
      <c r="AH5" s="24"/>
      <c r="AI5" s="24"/>
      <c r="AJ5" s="24"/>
    </row>
    <row r="6" spans="1:42" s="9" customFormat="1" ht="26" x14ac:dyDescent="0.35">
      <c r="A6" s="24"/>
      <c r="B6" s="55"/>
      <c r="D6" s="410" t="s">
        <v>253</v>
      </c>
      <c r="E6" s="619"/>
      <c r="F6" s="1151"/>
      <c r="G6" s="1152"/>
      <c r="H6" s="1152"/>
      <c r="I6" s="1152"/>
      <c r="J6"/>
      <c r="K6" s="651" t="s">
        <v>752</v>
      </c>
      <c r="L6" s="652" t="s">
        <v>220</v>
      </c>
      <c r="M6" s="652" t="s">
        <v>3</v>
      </c>
      <c r="N6" s="652" t="s">
        <v>219</v>
      </c>
      <c r="O6" s="652" t="s">
        <v>262</v>
      </c>
      <c r="P6" s="652" t="s">
        <v>263</v>
      </c>
      <c r="Q6" s="658" t="s">
        <v>21</v>
      </c>
      <c r="R6"/>
      <c r="S6"/>
      <c r="T6" s="26" t="s">
        <v>873</v>
      </c>
      <c r="U6" s="718" t="s">
        <v>874</v>
      </c>
      <c r="V6" s="718" t="s">
        <v>33</v>
      </c>
      <c r="W6"/>
      <c r="X6"/>
      <c r="Y6"/>
      <c r="Z6"/>
      <c r="AA6"/>
      <c r="AB6"/>
      <c r="AC6"/>
      <c r="AD6"/>
      <c r="AE6"/>
      <c r="AF6" s="24"/>
      <c r="AG6" s="24"/>
      <c r="AH6" s="24"/>
      <c r="AI6" s="24"/>
      <c r="AJ6" s="24"/>
    </row>
    <row r="7" spans="1:42" s="9" customFormat="1" ht="15" customHeight="1" x14ac:dyDescent="0.35">
      <c r="A7" s="24"/>
      <c r="B7" s="55"/>
      <c r="D7" s="410" t="s">
        <v>611</v>
      </c>
      <c r="E7" s="59"/>
      <c r="G7" s="512" t="s">
        <v>23</v>
      </c>
      <c r="I7" s="22"/>
      <c r="J7"/>
      <c r="K7" s="622"/>
      <c r="L7" s="628"/>
      <c r="M7" s="629"/>
      <c r="N7" s="625"/>
      <c r="O7" s="630"/>
      <c r="P7" s="621">
        <f>ABS(O7*N7*M7)</f>
        <v>0</v>
      </c>
      <c r="Q7" s="631"/>
      <c r="R7"/>
      <c r="S7"/>
      <c r="T7" s="24" t="s">
        <v>19</v>
      </c>
      <c r="U7" s="719">
        <v>20000000</v>
      </c>
      <c r="V7" s="720">
        <v>0.05</v>
      </c>
      <c r="W7"/>
      <c r="X7"/>
      <c r="Y7"/>
      <c r="Z7"/>
      <c r="AA7"/>
      <c r="AB7"/>
      <c r="AC7"/>
      <c r="AD7"/>
      <c r="AE7"/>
      <c r="AF7" s="24"/>
      <c r="AG7" s="24"/>
      <c r="AH7" s="24"/>
      <c r="AI7" s="24"/>
      <c r="AJ7" s="24"/>
    </row>
    <row r="8" spans="1:42" s="9" customFormat="1" ht="15" customHeight="1" x14ac:dyDescent="0.35">
      <c r="A8" s="24"/>
      <c r="B8" s="55"/>
      <c r="C8" s="78"/>
      <c r="D8" s="80"/>
      <c r="F8" s="22"/>
      <c r="G8" s="25">
        <f>'G_Unit Mix'!N34</f>
        <v>0</v>
      </c>
      <c r="H8" s="23"/>
      <c r="I8" s="23"/>
      <c r="J8"/>
      <c r="K8" s="622"/>
      <c r="L8" s="628"/>
      <c r="M8" s="629"/>
      <c r="N8" s="625"/>
      <c r="O8" s="630"/>
      <c r="P8" s="621">
        <f>ABS(O8*N8*M8)</f>
        <v>0</v>
      </c>
      <c r="Q8" s="632"/>
      <c r="R8"/>
      <c r="S8"/>
      <c r="T8" s="24" t="s">
        <v>875</v>
      </c>
      <c r="U8" s="719">
        <v>5000000</v>
      </c>
      <c r="V8" s="721">
        <v>0.15</v>
      </c>
      <c r="AB8"/>
      <c r="AC8"/>
      <c r="AD8"/>
      <c r="AE8"/>
      <c r="AF8" s="24"/>
      <c r="AG8" s="24"/>
      <c r="AH8" s="24"/>
      <c r="AI8" s="24"/>
      <c r="AJ8" s="24"/>
      <c r="AK8" s="24"/>
      <c r="AL8" s="24"/>
      <c r="AM8" s="24"/>
      <c r="AN8" s="24"/>
      <c r="AO8" s="24"/>
      <c r="AP8" s="24"/>
    </row>
    <row r="9" spans="1:42" s="27" customFormat="1" ht="15" customHeight="1" x14ac:dyDescent="0.35">
      <c r="A9" s="26"/>
      <c r="B9" s="56"/>
      <c r="C9" s="645" t="s">
        <v>4</v>
      </c>
      <c r="D9" s="653" t="s">
        <v>22</v>
      </c>
      <c r="E9" s="654" t="s">
        <v>570</v>
      </c>
      <c r="F9" s="655" t="s">
        <v>221</v>
      </c>
      <c r="G9" s="656" t="s">
        <v>25</v>
      </c>
      <c r="H9" s="657" t="s">
        <v>21</v>
      </c>
      <c r="I9" s="23"/>
      <c r="J9"/>
      <c r="K9" s="622"/>
      <c r="L9" s="628"/>
      <c r="M9" s="629"/>
      <c r="N9" s="625"/>
      <c r="O9" s="630"/>
      <c r="P9" s="621">
        <f>ABS(O9*N9*M9)</f>
        <v>0</v>
      </c>
      <c r="Q9" s="632"/>
      <c r="R9"/>
      <c r="S9"/>
      <c r="T9" s="24" t="s">
        <v>876</v>
      </c>
      <c r="U9" s="722">
        <v>15000000</v>
      </c>
      <c r="V9" s="721">
        <v>0.1</v>
      </c>
      <c r="AB9"/>
      <c r="AC9"/>
      <c r="AD9"/>
      <c r="AE9"/>
      <c r="AP9" s="26"/>
    </row>
    <row r="10" spans="1:42" s="9" customFormat="1" ht="15" customHeight="1" x14ac:dyDescent="0.35">
      <c r="A10" s="24"/>
      <c r="B10" s="55"/>
      <c r="C10" s="361" t="s">
        <v>19</v>
      </c>
      <c r="D10" s="362" t="s">
        <v>20</v>
      </c>
      <c r="E10" s="638">
        <f>IFERROR(F10/F28,0)</f>
        <v>0</v>
      </c>
      <c r="F10" s="637"/>
      <c r="G10" s="363" t="str">
        <f t="shared" ref="G10:G13" si="0">IF(G$8=0,"",F10/G$8)</f>
        <v/>
      </c>
      <c r="H10" s="633"/>
      <c r="I10" s="23"/>
      <c r="J10"/>
      <c r="K10" s="622"/>
      <c r="L10" s="628"/>
      <c r="M10" s="629"/>
      <c r="N10" s="625"/>
      <c r="O10" s="630"/>
      <c r="P10" s="621">
        <f>ABS(O10*N10*M10)</f>
        <v>0</v>
      </c>
      <c r="Q10" s="632"/>
      <c r="R10"/>
      <c r="S10"/>
      <c r="T10" s="24" t="s">
        <v>877</v>
      </c>
      <c r="U10" s="722"/>
      <c r="V10" s="721">
        <v>0.05</v>
      </c>
      <c r="AB10"/>
      <c r="AC10"/>
      <c r="AD10"/>
      <c r="AE10"/>
      <c r="AP10" s="24"/>
    </row>
    <row r="11" spans="1:42" s="9" customFormat="1" ht="15" customHeight="1" x14ac:dyDescent="0.35">
      <c r="A11" s="24"/>
      <c r="B11" s="55"/>
      <c r="C11" s="361" t="s">
        <v>19</v>
      </c>
      <c r="D11" s="362" t="s">
        <v>18</v>
      </c>
      <c r="E11" s="638">
        <f>IFERROR(F11/F28,0)</f>
        <v>0</v>
      </c>
      <c r="F11" s="637"/>
      <c r="G11" s="363" t="str">
        <f t="shared" si="0"/>
        <v/>
      </c>
      <c r="H11" s="633"/>
      <c r="I11" s="23"/>
      <c r="J11"/>
      <c r="K11" s="622"/>
      <c r="L11" s="628"/>
      <c r="M11" s="629"/>
      <c r="N11" s="625"/>
      <c r="O11" s="630"/>
      <c r="P11" s="621">
        <f>ABS(O11*N11*M11)</f>
        <v>0</v>
      </c>
      <c r="Q11" s="632"/>
      <c r="R11"/>
      <c r="S11"/>
      <c r="T11" s="9" t="s">
        <v>884</v>
      </c>
      <c r="U11" s="725">
        <f>(IF(F14&gt;U7,U7*V7,F14*V7)+(IF((F19+F20+F21+F22)&lt;=U8,(F19+F20+F21+F22)*V8,IF(AND((F19+F20+F21+F22)&gt;U8,(F19+F20+F21+F22)&lt;=U9),(U8*V8)+(((F19+F20+F21+F22)-U8)*V9),IF((F19+F20+F21+F22)&gt;V9,(U8*V8)+((U9-U8)*V9)+(((F19+F20+F21+F22)-V9)*V10))))))</f>
        <v>0</v>
      </c>
      <c r="V11" s="27"/>
      <c r="AB11"/>
      <c r="AC11"/>
      <c r="AD11"/>
      <c r="AE11"/>
      <c r="AP11" s="24"/>
    </row>
    <row r="12" spans="1:42" s="9" customFormat="1" ht="15" customHeight="1" x14ac:dyDescent="0.35">
      <c r="A12" s="24"/>
      <c r="B12" s="55"/>
      <c r="C12" s="361" t="s">
        <v>19</v>
      </c>
      <c r="D12" s="361" t="s">
        <v>259</v>
      </c>
      <c r="E12" s="638">
        <f>IFERROR(F12/F28,0)</f>
        <v>0</v>
      </c>
      <c r="F12" s="637"/>
      <c r="G12" s="363" t="str">
        <f t="shared" si="0"/>
        <v/>
      </c>
      <c r="H12" s="633"/>
      <c r="I12" s="23"/>
      <c r="J12"/>
      <c r="K12" s="11" t="s">
        <v>0</v>
      </c>
      <c r="L12" s="69"/>
      <c r="M12" s="38">
        <f>SUM(M7:M11)</f>
        <v>0</v>
      </c>
      <c r="N12" s="70"/>
      <c r="O12" s="71"/>
      <c r="P12" s="38">
        <f>SUM(P7:P11)</f>
        <v>0</v>
      </c>
      <c r="Q12" s="62"/>
      <c r="R12"/>
      <c r="S12"/>
      <c r="T12"/>
      <c r="U12"/>
      <c r="V12"/>
      <c r="W12"/>
      <c r="X12"/>
      <c r="Y12"/>
      <c r="Z12"/>
      <c r="AA12"/>
      <c r="AB12"/>
      <c r="AC12"/>
      <c r="AD12"/>
      <c r="AE12"/>
      <c r="AP12" s="24"/>
    </row>
    <row r="13" spans="1:42" s="9" customFormat="1" ht="15" customHeight="1" x14ac:dyDescent="0.35">
      <c r="A13" s="24"/>
      <c r="B13" s="55"/>
      <c r="C13" s="361" t="s">
        <v>19</v>
      </c>
      <c r="D13" s="305" t="s">
        <v>13</v>
      </c>
      <c r="E13" s="638">
        <f>IFERROR(F13/F28,0)</f>
        <v>0</v>
      </c>
      <c r="F13" s="637"/>
      <c r="G13" s="363" t="str">
        <f t="shared" si="0"/>
        <v/>
      </c>
      <c r="H13" s="633"/>
      <c r="I13" s="23"/>
      <c r="J13"/>
      <c r="L13" s="61"/>
      <c r="N13" s="61"/>
      <c r="Q13" s="61"/>
      <c r="R13"/>
      <c r="S13"/>
      <c r="T13" s="24" t="s">
        <v>888</v>
      </c>
      <c r="U13"/>
      <c r="V13"/>
      <c r="W13"/>
      <c r="X13"/>
      <c r="Y13"/>
      <c r="Z13"/>
      <c r="AA13"/>
      <c r="AB13"/>
      <c r="AC13"/>
      <c r="AD13"/>
      <c r="AE13"/>
      <c r="AP13" s="24"/>
    </row>
    <row r="14" spans="1:42" s="9" customFormat="1" ht="15" customHeight="1" x14ac:dyDescent="0.35">
      <c r="A14" s="24"/>
      <c r="B14" s="55"/>
      <c r="C14" s="364" t="s">
        <v>26</v>
      </c>
      <c r="D14" s="365" t="s">
        <v>19</v>
      </c>
      <c r="E14" s="639">
        <f>IFERROR(F14/F28,0)</f>
        <v>0</v>
      </c>
      <c r="F14" s="640">
        <f>SUM(F10:F13)</f>
        <v>0</v>
      </c>
      <c r="G14" s="366" t="str">
        <f t="shared" ref="G14:G26" si="1">IF(G$8=0,"",F14/G$8)</f>
        <v/>
      </c>
      <c r="H14" s="633"/>
      <c r="I14" s="23"/>
      <c r="J14"/>
      <c r="K14" s="39" t="s">
        <v>610</v>
      </c>
      <c r="L14" s="42"/>
      <c r="M14" s="41" t="s">
        <v>3</v>
      </c>
      <c r="N14" s="369" t="s">
        <v>21</v>
      </c>
      <c r="O14" s="370"/>
      <c r="P14" s="370"/>
      <c r="Q14" s="371"/>
      <c r="R14"/>
      <c r="S14"/>
      <c r="T14" s="24" t="s">
        <v>902</v>
      </c>
      <c r="U14"/>
      <c r="V14"/>
      <c r="W14"/>
      <c r="X14"/>
      <c r="Y14"/>
      <c r="Z14"/>
      <c r="AA14"/>
      <c r="AB14"/>
      <c r="AC14"/>
      <c r="AD14"/>
      <c r="AE14"/>
      <c r="AP14" s="24"/>
    </row>
    <row r="15" spans="1:42" s="9" customFormat="1" ht="15" customHeight="1" x14ac:dyDescent="0.35">
      <c r="A15" s="24"/>
      <c r="B15" s="55"/>
      <c r="C15" s="361" t="s">
        <v>28</v>
      </c>
      <c r="D15" s="367" t="s">
        <v>277</v>
      </c>
      <c r="E15" s="638">
        <f>IFERROR(F15/F28,0)</f>
        <v>0</v>
      </c>
      <c r="F15" s="637"/>
      <c r="G15" s="363" t="str">
        <f t="shared" si="1"/>
        <v/>
      </c>
      <c r="H15" s="633"/>
      <c r="I15" s="23"/>
      <c r="J15"/>
      <c r="K15" s="622"/>
      <c r="L15" s="42"/>
      <c r="M15" s="627"/>
      <c r="N15" s="1145"/>
      <c r="O15" s="1146"/>
      <c r="P15" s="1146"/>
      <c r="Q15" s="1147"/>
      <c r="R15"/>
      <c r="S15"/>
      <c r="T15" s="24" t="s">
        <v>889</v>
      </c>
      <c r="U15"/>
      <c r="V15"/>
      <c r="W15"/>
      <c r="X15"/>
      <c r="Y15"/>
      <c r="Z15"/>
      <c r="AA15"/>
      <c r="AB15"/>
      <c r="AC15"/>
      <c r="AD15"/>
      <c r="AE15"/>
      <c r="AP15" s="24"/>
    </row>
    <row r="16" spans="1:42" s="31" customFormat="1" ht="15" customHeight="1" x14ac:dyDescent="0.35">
      <c r="A16" s="24"/>
      <c r="B16" s="55"/>
      <c r="C16" s="361" t="s">
        <v>28</v>
      </c>
      <c r="D16" s="367" t="s">
        <v>377</v>
      </c>
      <c r="E16" s="638">
        <f>IFERROR(F16/F28,0)</f>
        <v>0</v>
      </c>
      <c r="F16" s="637"/>
      <c r="G16" s="363" t="str">
        <f t="shared" si="1"/>
        <v/>
      </c>
      <c r="H16" s="633"/>
      <c r="I16" s="23"/>
      <c r="J16"/>
      <c r="K16" s="622"/>
      <c r="L16" s="42"/>
      <c r="M16" s="627"/>
      <c r="N16" s="1145"/>
      <c r="O16" s="1146"/>
      <c r="P16" s="1146"/>
      <c r="Q16" s="1147"/>
      <c r="R16"/>
      <c r="S16"/>
      <c r="T16" s="24" t="s">
        <v>890</v>
      </c>
      <c r="U16"/>
      <c r="V16"/>
      <c r="W16"/>
      <c r="X16"/>
      <c r="Y16"/>
      <c r="Z16"/>
      <c r="AA16"/>
      <c r="AB16"/>
      <c r="AC16"/>
      <c r="AD16"/>
      <c r="AE16"/>
      <c r="AP16" s="24"/>
    </row>
    <row r="17" spans="1:46" s="9" customFormat="1" ht="15" customHeight="1" x14ac:dyDescent="0.35">
      <c r="A17" s="24"/>
      <c r="B17" s="55"/>
      <c r="C17" s="361" t="s">
        <v>28</v>
      </c>
      <c r="D17" s="367" t="s">
        <v>378</v>
      </c>
      <c r="E17" s="638">
        <f>IFERROR(F17/F28,0)</f>
        <v>0</v>
      </c>
      <c r="F17" s="637"/>
      <c r="G17" s="363" t="str">
        <f t="shared" si="1"/>
        <v/>
      </c>
      <c r="H17" s="633"/>
      <c r="I17" s="23"/>
      <c r="J17"/>
      <c r="K17" s="622"/>
      <c r="L17" s="42"/>
      <c r="M17" s="627"/>
      <c r="N17" s="1148"/>
      <c r="O17" s="1149"/>
      <c r="P17" s="1149"/>
      <c r="Q17" s="1150"/>
      <c r="R17"/>
      <c r="S17"/>
      <c r="T17" s="24" t="str">
        <f>H30&amp;"-"&amp;H31</f>
        <v>General--</v>
      </c>
      <c r="U17"/>
      <c r="V17"/>
      <c r="W17"/>
      <c r="X17"/>
      <c r="Y17"/>
      <c r="Z17"/>
      <c r="AA17"/>
      <c r="AB17"/>
      <c r="AC17"/>
      <c r="AD17"/>
      <c r="AE17"/>
      <c r="AP17" s="24"/>
    </row>
    <row r="18" spans="1:46" s="9" customFormat="1" ht="15" customHeight="1" x14ac:dyDescent="0.35">
      <c r="A18" s="24"/>
      <c r="B18" s="55"/>
      <c r="C18" s="361" t="s">
        <v>308</v>
      </c>
      <c r="D18" s="362" t="s">
        <v>379</v>
      </c>
      <c r="E18" s="638">
        <f>IFERROR(F18/F28,0)</f>
        <v>0</v>
      </c>
      <c r="F18" s="637"/>
      <c r="G18" s="363" t="str">
        <f t="shared" si="1"/>
        <v/>
      </c>
      <c r="H18" s="634"/>
      <c r="I18" s="23"/>
      <c r="J18"/>
      <c r="K18" s="11" t="s">
        <v>0</v>
      </c>
      <c r="L18" s="73"/>
      <c r="M18" s="43">
        <f>SUM(M15:M17)</f>
        <v>0</v>
      </c>
      <c r="N18" s="169"/>
      <c r="O18" s="618"/>
      <c r="P18" s="618"/>
      <c r="Q18" s="618"/>
      <c r="R18"/>
      <c r="S18"/>
      <c r="T18"/>
      <c r="U18"/>
      <c r="V18"/>
      <c r="W18"/>
      <c r="X18"/>
      <c r="Y18"/>
      <c r="Z18"/>
      <c r="AA18"/>
      <c r="AB18"/>
      <c r="AC18"/>
      <c r="AD18"/>
      <c r="AE18"/>
      <c r="AP18" s="24"/>
    </row>
    <row r="19" spans="1:46" s="9" customFormat="1" ht="15" customHeight="1" x14ac:dyDescent="0.35">
      <c r="A19" s="24"/>
      <c r="B19" s="55"/>
      <c r="C19" s="364" t="s">
        <v>26</v>
      </c>
      <c r="D19" s="365" t="s">
        <v>380</v>
      </c>
      <c r="E19" s="641">
        <f>IFERROR(F19/F28,0)</f>
        <v>0</v>
      </c>
      <c r="F19" s="640">
        <f>SUM(F15:F18)</f>
        <v>0</v>
      </c>
      <c r="G19" s="366" t="str">
        <f t="shared" si="1"/>
        <v/>
      </c>
      <c r="H19" s="635"/>
      <c r="I19" s="23"/>
      <c r="J19"/>
      <c r="O19" s="372"/>
      <c r="P19" s="372"/>
      <c r="Q19" s="372"/>
      <c r="R19"/>
      <c r="S19"/>
      <c r="T19"/>
      <c r="U19"/>
      <c r="V19"/>
      <c r="W19"/>
      <c r="X19"/>
      <c r="Y19"/>
      <c r="Z19"/>
      <c r="AA19"/>
      <c r="AB19"/>
      <c r="AC19"/>
      <c r="AD19"/>
      <c r="AE19"/>
      <c r="AP19" s="24"/>
    </row>
    <row r="20" spans="1:46" s="9" customFormat="1" ht="15" customHeight="1" x14ac:dyDescent="0.35">
      <c r="A20" s="24"/>
      <c r="B20" s="55"/>
      <c r="C20" s="403" t="s">
        <v>30</v>
      </c>
      <c r="D20" s="404" t="s">
        <v>17</v>
      </c>
      <c r="E20" s="638">
        <f>IFERROR(F20/F28,0)</f>
        <v>0</v>
      </c>
      <c r="F20" s="637"/>
      <c r="G20" s="363" t="str">
        <f t="shared" si="1"/>
        <v/>
      </c>
      <c r="H20" s="635"/>
      <c r="I20" s="23"/>
      <c r="J20"/>
      <c r="K20" s="642" t="s">
        <v>586</v>
      </c>
      <c r="L20" s="643" t="s">
        <v>4</v>
      </c>
      <c r="M20" s="644" t="s">
        <v>3</v>
      </c>
      <c r="N20" s="374" t="s">
        <v>21</v>
      </c>
      <c r="O20" s="375"/>
      <c r="P20" s="375"/>
      <c r="Q20" s="376"/>
      <c r="R20"/>
      <c r="S20"/>
      <c r="T20"/>
      <c r="U20"/>
      <c r="V20"/>
      <c r="W20"/>
      <c r="X20"/>
      <c r="Y20"/>
      <c r="Z20"/>
      <c r="AA20"/>
      <c r="AB20"/>
      <c r="AC20"/>
      <c r="AD20"/>
      <c r="AE20"/>
      <c r="AP20" s="24"/>
    </row>
    <row r="21" spans="1:46" s="9" customFormat="1" ht="15" customHeight="1" x14ac:dyDescent="0.35">
      <c r="A21" s="24"/>
      <c r="B21" s="55"/>
      <c r="C21" s="403" t="s">
        <v>26</v>
      </c>
      <c r="D21" s="404" t="s">
        <v>29</v>
      </c>
      <c r="E21" s="638">
        <f>IFERROR(F21/F28,0)</f>
        <v>0</v>
      </c>
      <c r="F21" s="637"/>
      <c r="G21" s="363" t="str">
        <f t="shared" si="1"/>
        <v/>
      </c>
      <c r="H21" s="635"/>
      <c r="I21" s="23"/>
      <c r="J21"/>
      <c r="K21" s="622"/>
      <c r="L21" s="623"/>
      <c r="M21" s="626"/>
      <c r="N21" s="1145"/>
      <c r="O21" s="1146"/>
      <c r="P21" s="1146"/>
      <c r="Q21" s="1147"/>
      <c r="R21"/>
      <c r="S21"/>
      <c r="T21"/>
      <c r="U21"/>
      <c r="V21"/>
      <c r="W21"/>
      <c r="X21"/>
      <c r="Y21"/>
      <c r="Z21"/>
      <c r="AA21"/>
      <c r="AB21"/>
      <c r="AC21"/>
      <c r="AD21"/>
      <c r="AE21"/>
      <c r="AP21" s="24"/>
    </row>
    <row r="22" spans="1:46" s="31" customFormat="1" ht="15" customHeight="1" x14ac:dyDescent="0.35">
      <c r="A22" s="24"/>
      <c r="B22" s="55"/>
      <c r="C22" s="403" t="s">
        <v>26</v>
      </c>
      <c r="D22" s="404" t="s">
        <v>224</v>
      </c>
      <c r="E22" s="638">
        <f>IFERROR(F22/F28,0)</f>
        <v>0</v>
      </c>
      <c r="F22" s="637"/>
      <c r="G22" s="363" t="str">
        <f t="shared" si="1"/>
        <v/>
      </c>
      <c r="H22" s="636"/>
      <c r="I22" s="23"/>
      <c r="J22"/>
      <c r="K22" s="622"/>
      <c r="L22" s="623"/>
      <c r="M22" s="626"/>
      <c r="N22" s="1145"/>
      <c r="O22" s="1146"/>
      <c r="P22" s="1146"/>
      <c r="Q22" s="1147"/>
      <c r="R22"/>
      <c r="S22"/>
      <c r="T22"/>
      <c r="U22"/>
      <c r="V22"/>
      <c r="W22"/>
      <c r="X22"/>
      <c r="Y22"/>
      <c r="Z22"/>
      <c r="AA22"/>
      <c r="AB22"/>
      <c r="AC22"/>
      <c r="AD22"/>
      <c r="AE22"/>
      <c r="AP22" s="24"/>
    </row>
    <row r="23" spans="1:46" s="31" customFormat="1" ht="15" customHeight="1" x14ac:dyDescent="0.35">
      <c r="A23" s="24"/>
      <c r="B23" s="55"/>
      <c r="C23" s="403" t="s">
        <v>26</v>
      </c>
      <c r="D23" s="404" t="s">
        <v>223</v>
      </c>
      <c r="E23" s="638">
        <f>IFERROR(F23/F28,0)</f>
        <v>0</v>
      </c>
      <c r="F23" s="637"/>
      <c r="G23" s="363" t="str">
        <f t="shared" si="1"/>
        <v/>
      </c>
      <c r="H23" s="633"/>
      <c r="I23" s="23"/>
      <c r="J23"/>
      <c r="K23" s="622"/>
      <c r="L23" s="623"/>
      <c r="M23" s="626"/>
      <c r="N23" s="1145"/>
      <c r="O23" s="1146"/>
      <c r="P23" s="1146"/>
      <c r="Q23" s="1147"/>
      <c r="R23"/>
      <c r="S23"/>
      <c r="T23"/>
      <c r="U23"/>
      <c r="V23"/>
      <c r="W23"/>
      <c r="X23"/>
      <c r="Y23"/>
      <c r="Z23"/>
      <c r="AA23"/>
      <c r="AB23"/>
      <c r="AC23"/>
      <c r="AD23"/>
      <c r="AE23"/>
      <c r="AF23" s="24"/>
      <c r="AG23" s="24"/>
      <c r="AH23" s="24"/>
      <c r="AI23" s="24"/>
      <c r="AJ23" s="24"/>
      <c r="AK23" s="24"/>
      <c r="AL23" s="24"/>
      <c r="AM23" s="24"/>
      <c r="AN23" s="24"/>
      <c r="AO23" s="24"/>
      <c r="AP23" s="24"/>
      <c r="AQ23" s="9"/>
      <c r="AR23" s="9"/>
      <c r="AS23" s="9"/>
      <c r="AT23" s="9"/>
    </row>
    <row r="24" spans="1:46" s="31" customFormat="1" ht="15" customHeight="1" x14ac:dyDescent="0.35">
      <c r="A24" s="24"/>
      <c r="B24" s="55"/>
      <c r="C24" s="403" t="s">
        <v>26</v>
      </c>
      <c r="D24" s="404" t="s">
        <v>15</v>
      </c>
      <c r="E24" s="638">
        <f>IFERROR(F24/F28,0)</f>
        <v>0</v>
      </c>
      <c r="F24" s="637"/>
      <c r="G24" s="363" t="str">
        <f t="shared" si="1"/>
        <v/>
      </c>
      <c r="H24" s="633"/>
      <c r="I24" s="23"/>
      <c r="J24"/>
      <c r="K24" s="622"/>
      <c r="L24" s="623"/>
      <c r="M24" s="626"/>
      <c r="N24" s="1145"/>
      <c r="O24" s="1146"/>
      <c r="P24" s="1146"/>
      <c r="Q24" s="1147"/>
      <c r="R24"/>
      <c r="S24"/>
      <c r="T24"/>
      <c r="U24"/>
      <c r="V24"/>
      <c r="W24"/>
      <c r="X24"/>
      <c r="Y24"/>
      <c r="Z24"/>
      <c r="AA24"/>
      <c r="AB24"/>
      <c r="AC24"/>
      <c r="AD24"/>
      <c r="AE24"/>
      <c r="AF24" s="34"/>
      <c r="AG24" s="34"/>
      <c r="AH24" s="34"/>
      <c r="AI24" s="34"/>
      <c r="AJ24" s="34"/>
      <c r="AK24" s="34"/>
      <c r="AL24" s="34"/>
      <c r="AM24" s="34"/>
      <c r="AN24" s="34"/>
      <c r="AO24" s="9"/>
      <c r="AP24" s="24"/>
      <c r="AQ24" s="9"/>
      <c r="AR24" s="9"/>
      <c r="AS24" s="9"/>
      <c r="AT24" s="9"/>
    </row>
    <row r="25" spans="1:46" s="31" customFormat="1" ht="15" customHeight="1" x14ac:dyDescent="0.35">
      <c r="A25" s="24"/>
      <c r="B25" s="55"/>
      <c r="C25" s="403" t="s">
        <v>26</v>
      </c>
      <c r="D25" s="404" t="s">
        <v>14</v>
      </c>
      <c r="E25" s="638">
        <f>IFERROR(F25/F28,0)</f>
        <v>0</v>
      </c>
      <c r="F25" s="637"/>
      <c r="G25" s="363" t="str">
        <f t="shared" si="1"/>
        <v/>
      </c>
      <c r="H25" s="633"/>
      <c r="I25" s="23"/>
      <c r="J25"/>
      <c r="K25" s="11" t="s">
        <v>0</v>
      </c>
      <c r="L25" s="73"/>
      <c r="M25" s="38">
        <f>SUM(M21:M24)</f>
        <v>0</v>
      </c>
      <c r="N25" s="169"/>
      <c r="O25" s="62"/>
      <c r="P25" s="62"/>
      <c r="Q25" s="62"/>
      <c r="R25"/>
      <c r="S25"/>
      <c r="T25"/>
      <c r="U25"/>
      <c r="V25"/>
      <c r="W25"/>
      <c r="X25"/>
      <c r="Y25"/>
      <c r="Z25"/>
      <c r="AA25"/>
      <c r="AB25"/>
      <c r="AC25"/>
      <c r="AD25"/>
      <c r="AE25"/>
      <c r="AF25" s="242"/>
      <c r="AG25" s="242"/>
      <c r="AH25" s="242"/>
      <c r="AI25" s="242"/>
      <c r="AJ25" s="242"/>
      <c r="AK25" s="242"/>
      <c r="AL25" s="243"/>
      <c r="AM25" s="242"/>
      <c r="AN25" s="243"/>
      <c r="AO25" s="242"/>
      <c r="AP25" s="242"/>
      <c r="AQ25" s="9"/>
      <c r="AR25" s="9"/>
      <c r="AS25" s="9"/>
      <c r="AT25" s="9"/>
    </row>
    <row r="26" spans="1:46" s="31" customFormat="1" ht="15" customHeight="1" x14ac:dyDescent="0.35">
      <c r="A26" s="24"/>
      <c r="B26" s="55"/>
      <c r="C26" s="403" t="s">
        <v>16</v>
      </c>
      <c r="D26" s="404" t="s">
        <v>222</v>
      </c>
      <c r="E26" s="638">
        <f>IFERROR(F26/F28,0)</f>
        <v>0</v>
      </c>
      <c r="F26" s="621">
        <f>IF(AND('A_Description and Fund Request'!B21="X",U11&gt;1000000),1500000,
IF(AND('A_Description and Fund Request'!B22="X",U11&gt;1000000),1000000,
IF(AND(U11&gt;2500000,L63&lt;&gt;""),2500000,U11)))</f>
        <v>0</v>
      </c>
      <c r="G26" s="363" t="str">
        <f t="shared" si="1"/>
        <v/>
      </c>
      <c r="H26" s="633"/>
      <c r="I26" s="23"/>
      <c r="J26"/>
      <c r="K26" s="9"/>
      <c r="L26" s="9"/>
      <c r="M26" s="9"/>
      <c r="N26" s="9"/>
      <c r="O26" s="9"/>
      <c r="P26" s="9"/>
      <c r="Q26" s="9"/>
      <c r="R26"/>
      <c r="S26"/>
      <c r="T26"/>
      <c r="U26"/>
      <c r="V26"/>
      <c r="W26"/>
      <c r="X26"/>
      <c r="Y26"/>
      <c r="Z26"/>
      <c r="AA26"/>
      <c r="AB26"/>
      <c r="AC26"/>
      <c r="AD26"/>
      <c r="AE26"/>
      <c r="AF26" s="1153"/>
      <c r="AG26" s="1153"/>
      <c r="AH26" s="1153"/>
      <c r="AI26" s="1153"/>
      <c r="AJ26" s="1153"/>
      <c r="AK26" s="1153"/>
      <c r="AL26" s="1153"/>
      <c r="AM26" s="1153"/>
      <c r="AN26" s="1153"/>
      <c r="AO26" s="1153"/>
      <c r="AP26" s="1153"/>
      <c r="AQ26" s="9"/>
      <c r="AR26" s="9"/>
      <c r="AS26" s="9"/>
      <c r="AT26" s="9"/>
    </row>
    <row r="27" spans="1:46" s="32" customFormat="1" ht="15" customHeight="1" x14ac:dyDescent="0.35">
      <c r="A27" s="24"/>
      <c r="B27" s="55"/>
      <c r="C27" s="9"/>
      <c r="D27" s="44"/>
      <c r="E27" s="44"/>
      <c r="F27" s="396"/>
      <c r="G27" s="252"/>
      <c r="H27" s="83"/>
      <c r="I27" s="23"/>
      <c r="J27"/>
      <c r="K27" s="63" t="s">
        <v>299</v>
      </c>
      <c r="L27" s="45"/>
      <c r="M27" s="38">
        <f>M25+M18+M12</f>
        <v>0</v>
      </c>
      <c r="N27" s="445" t="s">
        <v>822</v>
      </c>
      <c r="O27" s="86"/>
      <c r="P27" s="172"/>
      <c r="Q27" s="170"/>
      <c r="R27"/>
      <c r="S27"/>
      <c r="T27"/>
      <c r="U27"/>
      <c r="V27"/>
      <c r="W27"/>
      <c r="X27"/>
      <c r="Y27"/>
      <c r="Z27"/>
      <c r="AA27"/>
      <c r="AB27"/>
      <c r="AC27"/>
      <c r="AD27"/>
      <c r="AE27"/>
      <c r="AF27" s="24"/>
      <c r="AG27" s="24"/>
      <c r="AH27" s="24"/>
      <c r="AI27" s="24"/>
      <c r="AJ27" s="24"/>
      <c r="AK27" s="24"/>
      <c r="AL27" s="24"/>
      <c r="AM27" s="241"/>
      <c r="AN27" s="24"/>
      <c r="AO27" s="24"/>
      <c r="AP27" s="9"/>
      <c r="AQ27" s="9"/>
      <c r="AR27" s="9"/>
      <c r="AS27" s="9"/>
      <c r="AT27" s="9"/>
    </row>
    <row r="28" spans="1:46" s="31" customFormat="1" ht="15" customHeight="1" x14ac:dyDescent="0.35">
      <c r="A28" s="24"/>
      <c r="B28" s="55"/>
      <c r="C28" s="33" t="s">
        <v>0</v>
      </c>
      <c r="D28" s="28" t="s">
        <v>31</v>
      </c>
      <c r="E28" s="29"/>
      <c r="F28" s="397">
        <f>F14+F26+F20+F21+F22+F23+F24+F25+F19</f>
        <v>0</v>
      </c>
      <c r="G28" s="30" t="str">
        <f>IF(G$8=0,"",F28/G$8)</f>
        <v/>
      </c>
      <c r="H28" s="82"/>
      <c r="I28" s="23"/>
      <c r="J28"/>
      <c r="K28" s="9"/>
      <c r="L28" s="173" t="str">
        <f>IF(M27&lt;(N33-M30),"Insufficient Construction Period Sources","")</f>
        <v/>
      </c>
      <c r="M28" s="9"/>
      <c r="N28" s="85"/>
      <c r="O28" s="171"/>
      <c r="P28" s="171"/>
      <c r="Q28" s="84"/>
      <c r="R28"/>
      <c r="S28"/>
      <c r="T28"/>
      <c r="U28"/>
      <c r="V28"/>
      <c r="W28"/>
      <c r="X28"/>
      <c r="Y28"/>
      <c r="Z28"/>
      <c r="AA28"/>
      <c r="AB28"/>
      <c r="AC28"/>
      <c r="AD28"/>
      <c r="AE28"/>
      <c r="AF28" s="24"/>
      <c r="AG28" s="24"/>
      <c r="AH28" s="24"/>
      <c r="AI28" s="24"/>
      <c r="AJ28" s="24"/>
      <c r="AK28" s="24"/>
      <c r="AL28" s="24"/>
      <c r="AM28" s="24"/>
      <c r="AN28" s="24"/>
      <c r="AO28" s="24"/>
      <c r="AP28" s="9"/>
      <c r="AQ28" s="9"/>
      <c r="AR28" s="9"/>
      <c r="AS28" s="9"/>
      <c r="AT28" s="9"/>
    </row>
    <row r="29" spans="1:46" s="31" customFormat="1" ht="15" customHeight="1" x14ac:dyDescent="0.35">
      <c r="A29" s="24"/>
      <c r="B29" s="55"/>
      <c r="C29" s="24"/>
      <c r="D29" s="24"/>
      <c r="E29" s="24"/>
      <c r="F29" s="24"/>
      <c r="G29" s="24"/>
      <c r="H29" s="24"/>
      <c r="I29" s="23"/>
      <c r="J29"/>
      <c r="K29" s="1154" t="s">
        <v>304</v>
      </c>
      <c r="L29" s="87"/>
      <c r="M29" s="41" t="s">
        <v>3</v>
      </c>
      <c r="N29" s="369" t="s">
        <v>21</v>
      </c>
      <c r="O29" s="370"/>
      <c r="P29" s="370"/>
      <c r="Q29" s="371"/>
      <c r="R29"/>
      <c r="S29"/>
      <c r="T29"/>
      <c r="U29"/>
      <c r="V29"/>
      <c r="W29"/>
      <c r="X29"/>
      <c r="Y29"/>
      <c r="Z29"/>
      <c r="AA29"/>
      <c r="AB29"/>
      <c r="AC29"/>
      <c r="AD29"/>
      <c r="AE29"/>
      <c r="AF29" s="24"/>
      <c r="AG29" s="24"/>
      <c r="AH29" s="24"/>
      <c r="AI29" s="24"/>
      <c r="AJ29" s="24"/>
      <c r="AK29" s="24"/>
      <c r="AL29" s="24"/>
      <c r="AM29" s="24"/>
      <c r="AN29" s="24"/>
      <c r="AO29" s="24"/>
      <c r="AP29" s="9"/>
      <c r="AQ29" s="9"/>
      <c r="AR29" s="9"/>
      <c r="AS29" s="9"/>
      <c r="AT29" s="9"/>
    </row>
    <row r="30" spans="1:46" s="31" customFormat="1" ht="15" customHeight="1" x14ac:dyDescent="0.35">
      <c r="A30" s="24"/>
      <c r="B30" s="55"/>
      <c r="C30" s="435" t="s">
        <v>893</v>
      </c>
      <c r="D30" s="435"/>
      <c r="E30" s="1179" t="str">
        <f>IF(ISBLANK(C_Site!D13),"",C_Site!D13)</f>
        <v/>
      </c>
      <c r="F30" s="1180"/>
      <c r="G30" s="727" t="s">
        <v>891</v>
      </c>
      <c r="H30" s="728" t="str">
        <f>'A_Description and Fund Request'!M13</f>
        <v>General-</v>
      </c>
      <c r="I30" s="23"/>
      <c r="J30"/>
      <c r="K30" s="1155"/>
      <c r="L30" s="87"/>
      <c r="M30" s="557">
        <f>M56</f>
        <v>0</v>
      </c>
      <c r="N30" s="1166"/>
      <c r="O30" s="1167"/>
      <c r="P30" s="1167"/>
      <c r="Q30" s="1168"/>
      <c r="R30"/>
      <c r="S30"/>
      <c r="T30"/>
      <c r="U30"/>
      <c r="V30"/>
      <c r="W30"/>
      <c r="X30"/>
      <c r="Y30"/>
      <c r="Z30"/>
      <c r="AA30"/>
      <c r="AB30"/>
      <c r="AC30"/>
      <c r="AD30"/>
      <c r="AE30"/>
      <c r="AF30" s="24"/>
      <c r="AG30" s="24"/>
      <c r="AH30" s="24"/>
      <c r="AI30" s="24"/>
      <c r="AJ30" s="24"/>
      <c r="AK30" s="24"/>
      <c r="AL30" s="24"/>
      <c r="AM30" s="24"/>
      <c r="AN30" s="24"/>
      <c r="AO30" s="24"/>
      <c r="AP30" s="9"/>
      <c r="AQ30" s="9"/>
      <c r="AR30" s="9"/>
      <c r="AS30" s="9"/>
      <c r="AT30" s="9"/>
    </row>
    <row r="31" spans="1:46" s="31" customFormat="1" ht="15" customHeight="1" x14ac:dyDescent="0.35">
      <c r="A31" s="24"/>
      <c r="B31" s="55"/>
      <c r="D31" s="727" t="s">
        <v>892</v>
      </c>
      <c r="E31" s="1191"/>
      <c r="F31" s="1192"/>
      <c r="G31" s="727" t="s">
        <v>887</v>
      </c>
      <c r="H31" s="731"/>
      <c r="I31" s="23"/>
      <c r="J31"/>
      <c r="K31" s="9"/>
      <c r="L31" s="9"/>
      <c r="M31" s="9"/>
      <c r="N31" s="9"/>
      <c r="O31" s="9"/>
      <c r="P31" s="9"/>
      <c r="Q31" s="9"/>
      <c r="R31"/>
      <c r="S31"/>
      <c r="T31"/>
      <c r="U31"/>
      <c r="V31"/>
      <c r="W31"/>
      <c r="X31"/>
      <c r="Y31"/>
      <c r="Z31"/>
      <c r="AA31"/>
      <c r="AB31"/>
      <c r="AC31"/>
      <c r="AD31"/>
      <c r="AE31"/>
      <c r="AF31" s="24"/>
      <c r="AG31" s="24"/>
      <c r="AH31" s="24"/>
      <c r="AI31" s="24"/>
      <c r="AJ31" s="24"/>
      <c r="AK31" s="24"/>
      <c r="AL31" s="24"/>
      <c r="AM31" s="24"/>
      <c r="AN31" s="24"/>
      <c r="AO31" s="24"/>
      <c r="AP31" s="9"/>
      <c r="AQ31" s="9"/>
      <c r="AR31" s="9"/>
      <c r="AS31" s="9"/>
      <c r="AT31" s="9"/>
    </row>
    <row r="32" spans="1:46" s="9" customFormat="1" ht="15" customHeight="1" x14ac:dyDescent="0.4">
      <c r="A32" s="24"/>
      <c r="B32" s="55"/>
      <c r="C32" s="729"/>
      <c r="D32" s="730" t="s">
        <v>894</v>
      </c>
      <c r="E32" s="1181" t="str">
        <f>IF(E31="","",F19/E31)</f>
        <v/>
      </c>
      <c r="F32" s="1182"/>
      <c r="G32" s="1193" t="str">
        <f>IF(ISBLANK(H31),"ERROR: Green Certification Level must be selected","")</f>
        <v>ERROR: Green Certification Level must be selected</v>
      </c>
      <c r="H32" s="1194"/>
      <c r="I32" s="23"/>
      <c r="J32"/>
      <c r="K32" s="706" t="s">
        <v>11</v>
      </c>
      <c r="L32" s="620"/>
      <c r="M32" s="10"/>
      <c r="N32" s="10"/>
      <c r="O32" s="10"/>
      <c r="P32" s="10"/>
      <c r="Q32" s="10"/>
      <c r="R32"/>
      <c r="S32"/>
      <c r="T32"/>
      <c r="U32"/>
      <c r="V32"/>
      <c r="W32"/>
      <c r="X32"/>
      <c r="Y32"/>
      <c r="Z32"/>
      <c r="AA32"/>
      <c r="AB32"/>
      <c r="AC32"/>
      <c r="AD32"/>
      <c r="AE32"/>
    </row>
    <row r="33" spans="1:42" s="14" customFormat="1" ht="15" customHeight="1" x14ac:dyDescent="0.35">
      <c r="A33" s="34"/>
      <c r="B33" s="57"/>
      <c r="C33" s="729"/>
      <c r="D33" s="730" t="s">
        <v>895</v>
      </c>
      <c r="E33" s="1183" t="str">
        <f>IF(ISBLANK(E31),"",
IF($E$30='Construction Lookup Table'!B4,HLOOKUP($T$17,'Construction Lookup Table'!$B$3:$N$7,2,),
IF($E$30='Construction Lookup Table'!B5,HLOOKUP($T$17,'Construction Lookup Table'!$B$3:$N$7,3,),
IF($E$30='Construction Lookup Table'!B6,HLOOKUP($T$17,'Construction Lookup Table'!$B$3:$N$7,4,),
IF($E$30='Construction Lookup Table'!B7,HLOOKUP($T$17,'Construction Lookup Table'!$B$3:$N$7,5,FALSE),"")
))))</f>
        <v/>
      </c>
      <c r="F33" s="1184"/>
      <c r="G33" s="22"/>
      <c r="H33" s="22"/>
      <c r="I33" s="23"/>
      <c r="J33"/>
      <c r="K33" s="9"/>
      <c r="L33" s="9"/>
      <c r="M33" s="9"/>
      <c r="N33" s="9"/>
      <c r="O33" s="9"/>
      <c r="P33" s="9"/>
      <c r="Q33" s="9"/>
      <c r="R33"/>
      <c r="S33"/>
      <c r="T33"/>
      <c r="U33"/>
      <c r="V33"/>
      <c r="W33"/>
      <c r="X33"/>
      <c r="Y33"/>
      <c r="Z33"/>
      <c r="AA33"/>
      <c r="AB33"/>
      <c r="AC33"/>
      <c r="AD33"/>
      <c r="AE33"/>
      <c r="AF33" s="34"/>
      <c r="AG33" s="34"/>
      <c r="AH33" s="34"/>
      <c r="AI33" s="34"/>
      <c r="AJ33" s="34"/>
      <c r="AK33" s="34"/>
      <c r="AL33" s="34"/>
      <c r="AM33" s="34"/>
      <c r="AN33" s="34"/>
      <c r="AO33" s="34"/>
      <c r="AP33" s="34"/>
    </row>
    <row r="34" spans="1:42" s="9" customFormat="1" ht="15" customHeight="1" x14ac:dyDescent="0.35">
      <c r="A34" s="24"/>
      <c r="B34" s="55"/>
      <c r="C34" s="729"/>
      <c r="D34" s="730" t="s">
        <v>848</v>
      </c>
      <c r="E34" s="1185" t="str">
        <f>IF(COUNTBLANK(E32)=1,"",IF(E32&gt;E33,"Exceeds Limit","Within Limit"))</f>
        <v/>
      </c>
      <c r="F34" s="1186"/>
      <c r="I34" s="22"/>
      <c r="J34"/>
      <c r="K34" s="645" t="s">
        <v>9</v>
      </c>
      <c r="L34" s="643" t="s">
        <v>220</v>
      </c>
      <c r="M34" s="643" t="s">
        <v>3</v>
      </c>
      <c r="N34" s="646" t="s">
        <v>260</v>
      </c>
      <c r="O34" s="643" t="s">
        <v>261</v>
      </c>
      <c r="P34" s="643" t="s">
        <v>219</v>
      </c>
      <c r="Q34" s="643" t="s">
        <v>7</v>
      </c>
      <c r="R34"/>
      <c r="S34"/>
      <c r="T34"/>
      <c r="U34"/>
      <c r="V34"/>
      <c r="W34"/>
      <c r="X34"/>
      <c r="Y34"/>
      <c r="Z34"/>
      <c r="AA34"/>
      <c r="AB34"/>
      <c r="AC34"/>
      <c r="AD34"/>
      <c r="AE34"/>
      <c r="AF34" s="24"/>
      <c r="AG34" s="24"/>
      <c r="AH34" s="24"/>
    </row>
    <row r="35" spans="1:42" s="9" customFormat="1" ht="15" customHeight="1" x14ac:dyDescent="0.3">
      <c r="A35" s="24"/>
      <c r="B35" s="24"/>
      <c r="C35" s="729"/>
      <c r="D35" s="730" t="s">
        <v>713</v>
      </c>
      <c r="E35" s="1187"/>
      <c r="F35" s="1188"/>
      <c r="I35" s="22"/>
      <c r="K35" s="622"/>
      <c r="L35" s="623"/>
      <c r="M35" s="624"/>
      <c r="N35" s="623"/>
      <c r="O35" s="623"/>
      <c r="P35" s="625"/>
      <c r="Q35" s="621">
        <f>IF(M35&gt;0,ABS((PMT(P35/12,O35*12,M35))*12),0)</f>
        <v>0</v>
      </c>
      <c r="R35" s="24"/>
      <c r="S35" s="24"/>
      <c r="T35" s="24"/>
      <c r="U35" s="24"/>
      <c r="V35" s="24"/>
      <c r="X35" s="22"/>
      <c r="Y35" s="22"/>
      <c r="Z35" s="22"/>
      <c r="AA35" s="22"/>
      <c r="AB35" s="22"/>
      <c r="AC35" s="22"/>
      <c r="AD35" s="24"/>
      <c r="AE35" s="24"/>
      <c r="AF35" s="24"/>
      <c r="AG35" s="24"/>
      <c r="AH35" s="24"/>
    </row>
    <row r="36" spans="1:42" s="9" customFormat="1" ht="15" customHeight="1" x14ac:dyDescent="0.3">
      <c r="A36" s="24"/>
      <c r="B36" s="24"/>
      <c r="I36" s="24"/>
      <c r="K36" s="622"/>
      <c r="L36" s="623"/>
      <c r="M36" s="624"/>
      <c r="N36" s="623"/>
      <c r="O36" s="623"/>
      <c r="P36" s="625"/>
      <c r="Q36" s="621">
        <f>IF(M36&gt;0,ABS((PMT(P36/12,O36*12,M36))*12),0)</f>
        <v>0</v>
      </c>
      <c r="R36" s="24"/>
      <c r="S36" s="24"/>
      <c r="T36" s="24"/>
      <c r="U36" s="24"/>
      <c r="V36" s="24"/>
      <c r="X36" s="22"/>
      <c r="Y36" s="22"/>
      <c r="Z36" s="22"/>
      <c r="AA36" s="22"/>
      <c r="AB36" s="22"/>
      <c r="AC36" s="22"/>
      <c r="AD36" s="24"/>
      <c r="AE36" s="24"/>
      <c r="AF36" s="24"/>
      <c r="AG36" s="24"/>
      <c r="AH36" s="24"/>
    </row>
    <row r="37" spans="1:42" s="9" customFormat="1" ht="15" customHeight="1" x14ac:dyDescent="0.3">
      <c r="A37" s="24"/>
      <c r="B37" s="24"/>
      <c r="C37" s="407" t="s">
        <v>587</v>
      </c>
      <c r="I37" s="24"/>
      <c r="K37" s="622"/>
      <c r="L37" s="623"/>
      <c r="M37" s="624"/>
      <c r="N37" s="623"/>
      <c r="O37" s="623"/>
      <c r="P37" s="625"/>
      <c r="Q37" s="621">
        <f t="shared" ref="Q37:Q39" si="2">IF(M37&gt;0,ABS((PMT(P37/12,O37*12,M37))*12),0)</f>
        <v>0</v>
      </c>
      <c r="R37" s="24"/>
      <c r="S37" s="24"/>
      <c r="T37" s="24"/>
      <c r="U37" s="24"/>
      <c r="V37" s="24"/>
      <c r="X37" s="22"/>
      <c r="Y37" s="22"/>
      <c r="Z37" s="22"/>
      <c r="AA37" s="22"/>
      <c r="AB37" s="22"/>
      <c r="AC37" s="22"/>
      <c r="AD37" s="24"/>
      <c r="AE37" s="24"/>
      <c r="AF37" s="24"/>
      <c r="AG37" s="24"/>
      <c r="AH37" s="24"/>
    </row>
    <row r="38" spans="1:42" s="9" customFormat="1" ht="15" customHeight="1" x14ac:dyDescent="0.3">
      <c r="A38" s="24"/>
      <c r="B38" s="24"/>
      <c r="C38" s="1165" t="s">
        <v>588</v>
      </c>
      <c r="D38" s="1165"/>
      <c r="E38" s="1165"/>
      <c r="F38" s="1165"/>
      <c r="G38" s="1165"/>
      <c r="H38" s="1165"/>
      <c r="I38" s="24"/>
      <c r="K38" s="622"/>
      <c r="L38" s="623"/>
      <c r="M38" s="624"/>
      <c r="N38" s="623"/>
      <c r="O38" s="623"/>
      <c r="P38" s="625"/>
      <c r="Q38" s="621">
        <f t="shared" si="2"/>
        <v>0</v>
      </c>
      <c r="R38" s="24"/>
      <c r="S38" s="24"/>
      <c r="T38" s="24"/>
      <c r="U38" s="24"/>
      <c r="V38" s="24"/>
      <c r="X38" s="22"/>
      <c r="Y38" s="22"/>
      <c r="Z38" s="22"/>
      <c r="AA38" s="22"/>
      <c r="AB38" s="22"/>
      <c r="AC38" s="22"/>
      <c r="AD38" s="24"/>
      <c r="AE38" s="24"/>
      <c r="AF38" s="24"/>
      <c r="AG38" s="24"/>
      <c r="AH38" s="24"/>
    </row>
    <row r="39" spans="1:42" s="9" customFormat="1" ht="15" customHeight="1" x14ac:dyDescent="0.3">
      <c r="A39" s="24"/>
      <c r="B39" s="24"/>
      <c r="C39" s="1156"/>
      <c r="D39" s="1157"/>
      <c r="E39" s="1157"/>
      <c r="F39" s="1157"/>
      <c r="G39" s="1157"/>
      <c r="H39" s="1158"/>
      <c r="I39" s="24"/>
      <c r="K39" s="622"/>
      <c r="L39" s="623"/>
      <c r="M39" s="624"/>
      <c r="N39" s="623"/>
      <c r="O39" s="623"/>
      <c r="P39" s="625"/>
      <c r="Q39" s="621">
        <f t="shared" si="2"/>
        <v>0</v>
      </c>
      <c r="R39" s="24"/>
      <c r="S39" s="24"/>
      <c r="T39" s="24"/>
      <c r="U39" s="24"/>
      <c r="V39" s="24"/>
      <c r="X39" s="22"/>
      <c r="Y39" s="22"/>
      <c r="Z39" s="22"/>
      <c r="AA39" s="22"/>
      <c r="AB39" s="22"/>
      <c r="AC39" s="22"/>
      <c r="AD39" s="24"/>
      <c r="AE39" s="24"/>
      <c r="AF39" s="24"/>
      <c r="AG39" s="24"/>
      <c r="AH39" s="24"/>
    </row>
    <row r="40" spans="1:42" s="9" customFormat="1" ht="15" customHeight="1" x14ac:dyDescent="0.3">
      <c r="A40" s="24"/>
      <c r="B40" s="24"/>
      <c r="C40" s="1159"/>
      <c r="D40" s="1160"/>
      <c r="E40" s="1160"/>
      <c r="F40" s="1160"/>
      <c r="G40" s="1160"/>
      <c r="H40" s="1161"/>
      <c r="I40" s="24"/>
      <c r="K40" s="11"/>
      <c r="L40" s="69"/>
      <c r="M40" s="38">
        <f>SUM(M35:M39)</f>
        <v>0</v>
      </c>
      <c r="N40" s="70"/>
      <c r="O40" s="72"/>
      <c r="P40" s="71"/>
      <c r="Q40" s="12">
        <f>SUM(Q35:Q39)</f>
        <v>0</v>
      </c>
      <c r="R40" s="24"/>
      <c r="S40" s="24"/>
      <c r="T40" s="24"/>
      <c r="U40" s="24"/>
      <c r="V40" s="24"/>
      <c r="X40" s="22"/>
      <c r="Y40" s="22"/>
      <c r="Z40" s="22"/>
      <c r="AA40" s="22"/>
      <c r="AB40" s="22"/>
      <c r="AC40" s="22"/>
      <c r="AD40" s="24"/>
      <c r="AE40" s="24"/>
      <c r="AF40" s="24"/>
      <c r="AG40" s="24"/>
      <c r="AH40" s="24"/>
    </row>
    <row r="41" spans="1:42" s="9" customFormat="1" ht="15" customHeight="1" x14ac:dyDescent="0.3">
      <c r="A41" s="24"/>
      <c r="B41" s="24"/>
      <c r="C41" s="1159"/>
      <c r="D41" s="1160"/>
      <c r="E41" s="1160"/>
      <c r="F41" s="1160"/>
      <c r="G41" s="1160"/>
      <c r="H41" s="1161"/>
      <c r="I41" s="24"/>
      <c r="L41" s="61"/>
      <c r="N41" s="61"/>
      <c r="O41" s="61"/>
      <c r="P41" s="61"/>
      <c r="R41" s="24"/>
      <c r="S41" s="24"/>
      <c r="T41" s="24"/>
      <c r="U41" s="24"/>
      <c r="V41" s="24"/>
      <c r="X41" s="22"/>
      <c r="Y41" s="22"/>
      <c r="Z41" s="22"/>
      <c r="AA41" s="22"/>
      <c r="AB41" s="22"/>
      <c r="AC41" s="22"/>
      <c r="AD41" s="24"/>
      <c r="AE41" s="24"/>
      <c r="AF41" s="24"/>
      <c r="AG41" s="24"/>
      <c r="AH41" s="24"/>
    </row>
    <row r="42" spans="1:42" s="9" customFormat="1" ht="15" customHeight="1" x14ac:dyDescent="0.3">
      <c r="A42" s="24"/>
      <c r="B42" s="24"/>
      <c r="C42" s="1159"/>
      <c r="D42" s="1160"/>
      <c r="E42" s="1160"/>
      <c r="F42" s="1160"/>
      <c r="G42" s="1160"/>
      <c r="H42" s="1161"/>
      <c r="I42" s="24"/>
      <c r="K42" s="645" t="s">
        <v>6</v>
      </c>
      <c r="L42" s="647"/>
      <c r="M42" s="643" t="s">
        <v>3</v>
      </c>
      <c r="N42" s="374" t="s">
        <v>21</v>
      </c>
      <c r="O42" s="375"/>
      <c r="P42" s="375"/>
      <c r="Q42" s="376"/>
      <c r="R42" s="24"/>
      <c r="X42" s="22"/>
      <c r="Y42" s="22"/>
      <c r="Z42" s="22"/>
      <c r="AA42" s="22"/>
      <c r="AB42" s="22"/>
      <c r="AC42" s="22"/>
      <c r="AD42" s="24"/>
      <c r="AE42" s="24"/>
      <c r="AF42" s="24"/>
      <c r="AG42" s="24"/>
      <c r="AH42" s="24"/>
    </row>
    <row r="43" spans="1:42" s="9" customFormat="1" ht="15" customHeight="1" x14ac:dyDescent="0.3">
      <c r="A43" s="24"/>
      <c r="B43" s="24"/>
      <c r="C43" s="1159"/>
      <c r="D43" s="1160"/>
      <c r="E43" s="1160"/>
      <c r="F43" s="1160"/>
      <c r="G43" s="1160"/>
      <c r="H43" s="1161"/>
      <c r="I43" s="24"/>
      <c r="K43" s="1"/>
      <c r="L43" s="15"/>
      <c r="M43" s="2"/>
      <c r="N43" s="1171"/>
      <c r="O43" s="1172"/>
      <c r="P43" s="1172"/>
      <c r="Q43" s="1173"/>
      <c r="R43" s="24"/>
      <c r="X43" s="22"/>
      <c r="Y43" s="22"/>
      <c r="Z43" s="22"/>
      <c r="AA43" s="22"/>
      <c r="AB43" s="22"/>
      <c r="AC43" s="22"/>
      <c r="AD43" s="24"/>
      <c r="AE43" s="24"/>
      <c r="AF43" s="24"/>
      <c r="AG43" s="24"/>
      <c r="AH43" s="24"/>
    </row>
    <row r="44" spans="1:42" s="9" customFormat="1" ht="15" customHeight="1" x14ac:dyDescent="0.3">
      <c r="A44" s="24"/>
      <c r="B44" s="24"/>
      <c r="C44" s="1159"/>
      <c r="D44" s="1160"/>
      <c r="E44" s="1160"/>
      <c r="F44" s="1160"/>
      <c r="G44" s="1160"/>
      <c r="H44" s="1161"/>
      <c r="I44" s="24"/>
      <c r="K44" s="1"/>
      <c r="L44" s="15"/>
      <c r="M44" s="2"/>
      <c r="N44" s="1171"/>
      <c r="O44" s="1172"/>
      <c r="P44" s="1172"/>
      <c r="Q44" s="1173"/>
      <c r="R44" s="24"/>
      <c r="X44" s="22"/>
      <c r="Y44" s="22"/>
      <c r="Z44" s="22"/>
      <c r="AA44" s="22"/>
      <c r="AB44" s="22"/>
      <c r="AC44" s="22"/>
      <c r="AD44" s="24"/>
      <c r="AE44" s="24"/>
      <c r="AF44" s="24"/>
      <c r="AG44" s="24"/>
      <c r="AH44" s="24"/>
    </row>
    <row r="45" spans="1:42" s="9" customFormat="1" ht="15" customHeight="1" x14ac:dyDescent="0.3">
      <c r="A45" s="24"/>
      <c r="B45" s="24"/>
      <c r="C45" s="1159"/>
      <c r="D45" s="1160"/>
      <c r="E45" s="1160"/>
      <c r="F45" s="1160"/>
      <c r="G45" s="1160"/>
      <c r="H45" s="1161"/>
      <c r="I45" s="24"/>
      <c r="K45" s="1"/>
      <c r="L45" s="15"/>
      <c r="M45" s="2"/>
      <c r="N45" s="1171"/>
      <c r="O45" s="1172"/>
      <c r="P45" s="1172"/>
      <c r="Q45" s="1173"/>
      <c r="R45" s="24"/>
      <c r="S45" s="24"/>
      <c r="T45" s="24"/>
      <c r="U45" s="24"/>
      <c r="V45" s="24"/>
      <c r="X45" s="22"/>
      <c r="Y45" s="22"/>
      <c r="Z45" s="22"/>
      <c r="AA45" s="22"/>
      <c r="AB45" s="22"/>
      <c r="AC45" s="22"/>
      <c r="AD45" s="24"/>
      <c r="AE45" s="24"/>
      <c r="AF45" s="24"/>
      <c r="AG45" s="24"/>
      <c r="AH45" s="24"/>
    </row>
    <row r="46" spans="1:42" s="9" customFormat="1" ht="15" customHeight="1" x14ac:dyDescent="0.3">
      <c r="A46" s="24"/>
      <c r="B46" s="24"/>
      <c r="C46" s="1162"/>
      <c r="D46" s="1163"/>
      <c r="E46" s="1163"/>
      <c r="F46" s="1163"/>
      <c r="G46" s="1163"/>
      <c r="H46" s="1164"/>
      <c r="I46" s="24"/>
      <c r="K46" s="11" t="s">
        <v>0</v>
      </c>
      <c r="L46" s="64"/>
      <c r="M46" s="38">
        <f>SUM(M43:M45)</f>
        <v>0</v>
      </c>
      <c r="N46" s="169"/>
      <c r="O46" s="62"/>
      <c r="P46" s="62"/>
      <c r="Q46" s="62"/>
      <c r="R46" s="24"/>
      <c r="S46" s="24"/>
      <c r="T46" s="24"/>
      <c r="U46" s="24"/>
      <c r="V46" s="24"/>
      <c r="X46" s="22"/>
      <c r="Y46" s="22"/>
      <c r="Z46" s="22"/>
      <c r="AA46" s="22"/>
      <c r="AB46" s="22"/>
      <c r="AC46" s="22"/>
      <c r="AD46" s="24"/>
      <c r="AE46" s="24"/>
      <c r="AF46" s="24"/>
      <c r="AG46" s="24"/>
      <c r="AH46" s="24"/>
    </row>
    <row r="47" spans="1:42" s="9" customFormat="1" ht="15" customHeight="1" x14ac:dyDescent="0.3">
      <c r="A47" s="24"/>
      <c r="B47" s="24"/>
      <c r="I47" s="24"/>
      <c r="L47" s="61"/>
      <c r="N47" s="1174" t="str">
        <f>IF(AND(M49&lt;&gt;"",N49=""),"ERROR: INDICATE ANTICIPATED TAX CREDIT ALLOCATION","")</f>
        <v/>
      </c>
      <c r="O47" s="1174"/>
      <c r="P47" s="1174"/>
      <c r="Q47" s="1174"/>
      <c r="R47" s="24"/>
      <c r="S47" s="24"/>
      <c r="T47" s="24"/>
      <c r="U47" s="24"/>
      <c r="V47" s="24"/>
      <c r="X47" s="22"/>
      <c r="Y47" s="22"/>
      <c r="Z47" s="22"/>
      <c r="AA47" s="22"/>
      <c r="AB47" s="22"/>
      <c r="AC47" s="22"/>
      <c r="AD47" s="24"/>
      <c r="AE47" s="24"/>
      <c r="AF47" s="24"/>
      <c r="AG47" s="24"/>
      <c r="AH47" s="24"/>
    </row>
    <row r="48" spans="1:42" s="9" customFormat="1" ht="15" customHeight="1" x14ac:dyDescent="0.3">
      <c r="A48" s="24"/>
      <c r="B48" s="24"/>
      <c r="C48" s="406" t="s">
        <v>278</v>
      </c>
      <c r="D48" s="21"/>
      <c r="E48" s="21"/>
      <c r="F48" s="21"/>
      <c r="G48" s="21"/>
      <c r="H48" s="21"/>
      <c r="I48" s="24"/>
      <c r="K48" s="645" t="s">
        <v>5</v>
      </c>
      <c r="L48" s="643" t="s">
        <v>4</v>
      </c>
      <c r="M48" s="643" t="s">
        <v>3</v>
      </c>
      <c r="N48" s="643" t="s">
        <v>2</v>
      </c>
      <c r="O48" s="643" t="s">
        <v>1</v>
      </c>
      <c r="P48" s="648" t="s">
        <v>21</v>
      </c>
      <c r="Q48" s="373"/>
      <c r="R48" s="24"/>
      <c r="S48" s="24"/>
      <c r="T48" s="24"/>
      <c r="U48" s="24"/>
      <c r="V48" s="24"/>
      <c r="X48" s="22"/>
      <c r="Y48" s="22"/>
      <c r="Z48" s="22"/>
      <c r="AA48" s="22"/>
      <c r="AB48" s="22"/>
      <c r="AC48" s="22"/>
      <c r="AD48" s="24"/>
      <c r="AE48" s="24"/>
      <c r="AF48" s="24"/>
      <c r="AG48" s="24"/>
      <c r="AH48" s="24"/>
    </row>
    <row r="49" spans="1:34" s="9" customFormat="1" ht="15" customHeight="1" x14ac:dyDescent="0.3">
      <c r="A49" s="24"/>
      <c r="B49" s="24"/>
      <c r="C49" s="408"/>
      <c r="D49" s="20" t="s">
        <v>416</v>
      </c>
      <c r="E49" s="395"/>
      <c r="F49" s="394" t="s">
        <v>417</v>
      </c>
      <c r="G49" s="21"/>
      <c r="H49" s="21"/>
      <c r="I49" s="24"/>
      <c r="K49" s="1"/>
      <c r="L49" s="16"/>
      <c r="M49" s="259">
        <f>N49*O49*0.9999*10</f>
        <v>0</v>
      </c>
      <c r="N49" s="260">
        <f>K66</f>
        <v>0</v>
      </c>
      <c r="O49" s="18"/>
      <c r="P49" s="1169"/>
      <c r="Q49" s="1170"/>
      <c r="R49" s="24"/>
      <c r="S49" s="24"/>
      <c r="T49" s="24"/>
      <c r="U49" s="24"/>
      <c r="V49" s="24"/>
      <c r="X49" s="22"/>
      <c r="Y49" s="22"/>
      <c r="Z49" s="22"/>
      <c r="AA49" s="22"/>
      <c r="AB49" s="22"/>
      <c r="AC49" s="22"/>
      <c r="AD49" s="24"/>
      <c r="AE49" s="24"/>
      <c r="AF49" s="24"/>
      <c r="AG49" s="24"/>
      <c r="AH49" s="24"/>
    </row>
    <row r="50" spans="1:34" s="9" customFormat="1" ht="15" customHeight="1" x14ac:dyDescent="0.3">
      <c r="A50" s="24"/>
      <c r="B50" s="24"/>
      <c r="C50" s="408" t="s">
        <v>74</v>
      </c>
      <c r="D50" s="20" t="s">
        <v>418</v>
      </c>
      <c r="E50" s="395"/>
      <c r="F50" s="20"/>
      <c r="G50" s="21"/>
      <c r="H50" s="21"/>
      <c r="I50" s="24"/>
      <c r="K50" s="1"/>
      <c r="L50" s="16"/>
      <c r="M50" s="2"/>
      <c r="N50" s="17"/>
      <c r="O50" s="18"/>
      <c r="P50" s="1169"/>
      <c r="Q50" s="1170"/>
      <c r="R50" s="24"/>
      <c r="S50" s="24"/>
      <c r="T50" s="24"/>
      <c r="U50" s="24"/>
      <c r="V50" s="24"/>
      <c r="X50" s="22"/>
      <c r="Y50" s="22"/>
      <c r="Z50" s="22"/>
      <c r="AA50" s="22"/>
      <c r="AB50" s="22"/>
      <c r="AC50" s="22"/>
      <c r="AD50" s="24"/>
      <c r="AE50" s="24"/>
      <c r="AF50" s="24"/>
      <c r="AG50" s="24"/>
      <c r="AH50" s="24"/>
    </row>
    <row r="51" spans="1:34" s="9" customFormat="1" ht="15" customHeight="1" x14ac:dyDescent="0.3">
      <c r="A51" s="24"/>
      <c r="B51" s="24"/>
      <c r="C51" s="408" t="s">
        <v>74</v>
      </c>
      <c r="D51" s="20" t="s">
        <v>419</v>
      </c>
      <c r="E51" s="395"/>
      <c r="F51" s="20"/>
      <c r="G51" s="21"/>
      <c r="H51" s="21"/>
      <c r="I51" s="24"/>
      <c r="K51" s="1"/>
      <c r="L51" s="16"/>
      <c r="M51" s="2"/>
      <c r="N51" s="17"/>
      <c r="O51" s="18"/>
      <c r="P51" s="1169"/>
      <c r="Q51" s="1170"/>
      <c r="R51" s="24"/>
      <c r="S51" s="24"/>
      <c r="T51" s="24"/>
      <c r="U51" s="24"/>
      <c r="V51" s="24"/>
      <c r="X51" s="22"/>
      <c r="Y51" s="22"/>
      <c r="Z51" s="22"/>
      <c r="AA51" s="22"/>
      <c r="AB51" s="22"/>
      <c r="AC51" s="22"/>
      <c r="AD51" s="24"/>
      <c r="AE51" s="24"/>
      <c r="AF51" s="24"/>
      <c r="AG51" s="24"/>
      <c r="AH51" s="24"/>
    </row>
    <row r="52" spans="1:34" s="9" customFormat="1" ht="15" customHeight="1" x14ac:dyDescent="0.3">
      <c r="A52" s="24"/>
      <c r="B52" s="24"/>
      <c r="C52" s="408" t="s">
        <v>72</v>
      </c>
      <c r="D52" s="20" t="s">
        <v>420</v>
      </c>
      <c r="E52" s="395"/>
      <c r="F52" s="21"/>
      <c r="G52" s="21"/>
      <c r="H52" s="21"/>
      <c r="I52" s="24"/>
      <c r="K52" s="1"/>
      <c r="L52" s="16"/>
      <c r="M52" s="2"/>
      <c r="N52" s="17"/>
      <c r="O52" s="18"/>
      <c r="P52" s="1169"/>
      <c r="Q52" s="1170"/>
      <c r="R52" s="24"/>
      <c r="S52" s="24"/>
      <c r="T52" s="24"/>
      <c r="U52" s="24"/>
      <c r="V52" s="24"/>
      <c r="X52" s="22"/>
      <c r="Y52" s="22"/>
      <c r="Z52" s="22"/>
      <c r="AA52" s="22"/>
      <c r="AB52" s="22"/>
      <c r="AC52" s="22"/>
      <c r="AD52" s="24"/>
      <c r="AE52" s="24"/>
      <c r="AF52" s="24"/>
      <c r="AG52" s="24"/>
      <c r="AH52" s="24"/>
    </row>
    <row r="53" spans="1:34" s="9" customFormat="1" ht="15" customHeight="1" x14ac:dyDescent="0.3">
      <c r="A53" s="24"/>
      <c r="B53" s="24"/>
      <c r="C53" s="21"/>
      <c r="D53" s="21"/>
      <c r="E53" s="21"/>
      <c r="F53" s="21"/>
      <c r="G53" s="20"/>
      <c r="H53" s="20"/>
      <c r="I53" s="24"/>
      <c r="K53" s="11" t="s">
        <v>0</v>
      </c>
      <c r="L53" s="64"/>
      <c r="M53" s="38">
        <f>SUM(M49:M52)</f>
        <v>0</v>
      </c>
      <c r="N53" s="65"/>
      <c r="O53" s="66"/>
      <c r="P53" s="67"/>
      <c r="Q53" s="68"/>
      <c r="R53" s="24"/>
      <c r="S53" s="24"/>
      <c r="T53" s="24"/>
      <c r="U53" s="24"/>
      <c r="V53" s="24"/>
      <c r="X53" s="22"/>
      <c r="Y53" s="22"/>
      <c r="Z53" s="22"/>
      <c r="AA53" s="22"/>
      <c r="AB53" s="22"/>
      <c r="AC53" s="22"/>
      <c r="AD53" s="24"/>
      <c r="AE53" s="24"/>
      <c r="AF53" s="24"/>
      <c r="AG53" s="24"/>
      <c r="AH53" s="24"/>
    </row>
    <row r="54" spans="1:34" s="9" customFormat="1" ht="15" customHeight="1" x14ac:dyDescent="0.3">
      <c r="A54" s="24"/>
      <c r="B54" s="24"/>
      <c r="C54" s="405" t="s">
        <v>584</v>
      </c>
      <c r="D54" s="20"/>
      <c r="E54" s="20"/>
      <c r="F54" s="20"/>
      <c r="G54" s="20"/>
      <c r="H54" s="20"/>
      <c r="I54" s="24"/>
      <c r="R54" s="24"/>
      <c r="S54" s="24"/>
      <c r="T54" s="24"/>
      <c r="U54" s="24"/>
      <c r="V54" s="24"/>
      <c r="X54" s="22"/>
      <c r="Y54" s="22"/>
      <c r="Z54" s="22"/>
      <c r="AA54" s="22"/>
      <c r="AB54" s="22"/>
      <c r="AC54" s="22"/>
      <c r="AD54" s="24"/>
      <c r="AE54" s="24"/>
      <c r="AF54" s="24"/>
      <c r="AG54" s="24"/>
      <c r="AH54" s="24"/>
    </row>
    <row r="55" spans="1:34" s="9" customFormat="1" ht="15" customHeight="1" x14ac:dyDescent="0.35">
      <c r="A55" s="24"/>
      <c r="B55" s="24"/>
      <c r="C55" s="1165" t="s">
        <v>615</v>
      </c>
      <c r="D55" s="1165"/>
      <c r="E55" s="1165"/>
      <c r="F55" s="1165"/>
      <c r="G55" s="1165"/>
      <c r="H55" s="1165"/>
      <c r="I55" s="24"/>
      <c r="K55" s="78"/>
      <c r="L55" s="74"/>
      <c r="M55" s="643" t="s">
        <v>3</v>
      </c>
      <c r="N55" s="377"/>
      <c r="P55"/>
      <c r="Q55"/>
      <c r="R55" s="24"/>
      <c r="S55" s="24"/>
      <c r="T55" s="24"/>
      <c r="U55" s="24"/>
      <c r="V55" s="24"/>
      <c r="X55" s="22"/>
      <c r="Y55" s="22"/>
      <c r="Z55" s="22"/>
      <c r="AA55" s="22"/>
      <c r="AB55" s="22"/>
      <c r="AC55" s="22"/>
      <c r="AD55" s="24"/>
      <c r="AE55" s="24"/>
      <c r="AF55" s="24"/>
      <c r="AG55" s="24"/>
      <c r="AH55" s="24"/>
    </row>
    <row r="56" spans="1:34" s="9" customFormat="1" ht="15" customHeight="1" x14ac:dyDescent="0.35">
      <c r="A56" s="24"/>
      <c r="B56" s="24"/>
      <c r="C56" s="1156"/>
      <c r="D56" s="1157"/>
      <c r="E56" s="1157"/>
      <c r="F56" s="1157"/>
      <c r="G56" s="1157"/>
      <c r="H56" s="1158"/>
      <c r="I56" s="24"/>
      <c r="K56" s="63" t="s">
        <v>35</v>
      </c>
      <c r="L56" s="15"/>
      <c r="M56" s="740">
        <f>P58</f>
        <v>0</v>
      </c>
      <c r="N56" s="255"/>
      <c r="P56"/>
      <c r="Q56"/>
      <c r="R56" s="24"/>
      <c r="S56" s="24"/>
      <c r="T56" s="24"/>
      <c r="U56" s="24"/>
      <c r="V56" s="24"/>
      <c r="X56" s="22"/>
      <c r="Y56" s="22"/>
      <c r="Z56" s="22"/>
      <c r="AA56" s="22"/>
      <c r="AB56" s="22"/>
      <c r="AC56" s="22"/>
      <c r="AD56" s="24"/>
      <c r="AE56" s="24"/>
      <c r="AF56" s="24"/>
      <c r="AG56" s="24"/>
      <c r="AH56" s="24"/>
    </row>
    <row r="57" spans="1:34" s="9" customFormat="1" ht="50.5" customHeight="1" x14ac:dyDescent="0.35">
      <c r="A57" s="24"/>
      <c r="B57" s="24"/>
      <c r="C57" s="1159"/>
      <c r="D57" s="1160"/>
      <c r="E57" s="1160"/>
      <c r="F57" s="1160"/>
      <c r="G57" s="1160"/>
      <c r="H57" s="1161"/>
      <c r="I57" s="24"/>
      <c r="K57" s="256" t="s">
        <v>382</v>
      </c>
      <c r="L57" s="707"/>
      <c r="M57" s="446">
        <f>IF(F28-(M40+M46+M53+M56)&lt;0,0,F28-(M40+M46+M53+M56))</f>
        <v>0</v>
      </c>
      <c r="O57" s="649" t="s">
        <v>383</v>
      </c>
      <c r="P57" s="650" t="s">
        <v>381</v>
      </c>
      <c r="Q57"/>
      <c r="R57" s="24"/>
      <c r="S57" s="24"/>
      <c r="T57" s="24" t="s">
        <v>276</v>
      </c>
      <c r="U57" s="24"/>
      <c r="V57" s="24"/>
      <c r="X57" s="22"/>
      <c r="Y57" s="22"/>
      <c r="Z57" s="22"/>
      <c r="AA57" s="22"/>
      <c r="AB57" s="22"/>
      <c r="AC57" s="22"/>
      <c r="AD57" s="24"/>
      <c r="AE57" s="24"/>
      <c r="AF57" s="24"/>
      <c r="AG57" s="24"/>
      <c r="AH57" s="24"/>
    </row>
    <row r="58" spans="1:34" s="9" customFormat="1" ht="20.5" customHeight="1" x14ac:dyDescent="0.35">
      <c r="A58" s="24"/>
      <c r="B58" s="24"/>
      <c r="C58" s="1159"/>
      <c r="D58" s="1160"/>
      <c r="E58" s="1160"/>
      <c r="F58" s="1160"/>
      <c r="G58" s="1160"/>
      <c r="H58" s="1161"/>
      <c r="I58" s="24"/>
      <c r="K58" s="257" t="s">
        <v>140</v>
      </c>
      <c r="L58" s="13"/>
      <c r="M58" s="258">
        <f>M53+M46+M40+M56+M57</f>
        <v>0</v>
      </c>
      <c r="N58" s="40"/>
      <c r="O58" s="378">
        <f>IFERROR(M56/F26,0)</f>
        <v>0</v>
      </c>
      <c r="P58" s="379">
        <f>0.25*F26</f>
        <v>0</v>
      </c>
      <c r="Q58"/>
      <c r="R58" s="24"/>
      <c r="S58" s="24"/>
      <c r="T58" s="24"/>
      <c r="U58" s="24"/>
      <c r="V58" s="24"/>
      <c r="X58" s="22"/>
      <c r="Y58" s="22"/>
      <c r="Z58" s="22"/>
      <c r="AA58" s="22"/>
      <c r="AB58" s="22"/>
      <c r="AC58" s="22"/>
      <c r="AD58" s="24"/>
      <c r="AE58" s="24"/>
      <c r="AF58" s="24"/>
      <c r="AG58" s="24"/>
      <c r="AH58" s="24"/>
    </row>
    <row r="59" spans="1:34" s="9" customFormat="1" ht="15" customHeight="1" x14ac:dyDescent="0.3">
      <c r="A59" s="24"/>
      <c r="B59" s="24"/>
      <c r="C59" s="1159"/>
      <c r="D59" s="1160"/>
      <c r="E59" s="1160"/>
      <c r="F59" s="1160"/>
      <c r="G59" s="1160"/>
      <c r="H59" s="1161"/>
      <c r="I59" s="24"/>
      <c r="R59" s="24"/>
      <c r="S59" s="24"/>
      <c r="T59" s="24"/>
      <c r="U59" s="24"/>
      <c r="V59" s="24"/>
      <c r="X59" s="22"/>
      <c r="Y59" s="22"/>
      <c r="Z59" s="22"/>
      <c r="AA59" s="22"/>
      <c r="AB59" s="22"/>
      <c r="AC59" s="22"/>
      <c r="AD59" s="24"/>
      <c r="AE59" s="24"/>
      <c r="AF59" s="24"/>
      <c r="AG59" s="24"/>
      <c r="AH59" s="24"/>
    </row>
    <row r="60" spans="1:34" s="9" customFormat="1" ht="15" customHeight="1" x14ac:dyDescent="0.3">
      <c r="A60" s="24"/>
      <c r="B60" s="24"/>
      <c r="C60" s="1159"/>
      <c r="D60" s="1160"/>
      <c r="E60" s="1160"/>
      <c r="F60" s="1160"/>
      <c r="G60" s="1160"/>
      <c r="H60" s="1161"/>
      <c r="I60" s="24"/>
      <c r="R60" s="24"/>
      <c r="S60" s="24"/>
      <c r="T60" s="24"/>
      <c r="U60" s="24"/>
      <c r="V60" s="24"/>
      <c r="X60" s="22"/>
      <c r="Y60" s="22"/>
      <c r="Z60" s="22"/>
      <c r="AA60" s="22"/>
      <c r="AB60" s="22"/>
      <c r="AC60" s="22"/>
      <c r="AD60" s="24"/>
      <c r="AE60" s="24"/>
      <c r="AF60" s="24"/>
      <c r="AG60" s="24"/>
      <c r="AH60" s="24"/>
    </row>
    <row r="61" spans="1:34" s="9" customFormat="1" ht="15" customHeight="1" x14ac:dyDescent="0.3">
      <c r="A61" s="553"/>
      <c r="B61" s="553"/>
      <c r="C61" s="1162"/>
      <c r="D61" s="1163"/>
      <c r="E61" s="1163"/>
      <c r="F61" s="1163"/>
      <c r="G61" s="1163"/>
      <c r="H61" s="1164"/>
      <c r="I61" s="22"/>
      <c r="K61" s="415" t="s">
        <v>591</v>
      </c>
      <c r="L61" s="434" t="s">
        <v>604</v>
      </c>
      <c r="M61" s="413"/>
      <c r="N61" s="20"/>
      <c r="O61" s="412"/>
      <c r="R61" s="24"/>
      <c r="S61" s="24"/>
      <c r="T61" s="24"/>
      <c r="U61" s="24"/>
      <c r="V61" s="24"/>
      <c r="X61" s="22"/>
      <c r="Y61" s="22"/>
      <c r="Z61" s="22"/>
      <c r="AA61" s="22"/>
      <c r="AB61" s="22"/>
      <c r="AC61" s="22"/>
      <c r="AD61" s="24"/>
      <c r="AE61" s="24"/>
      <c r="AF61" s="24"/>
      <c r="AG61" s="24"/>
      <c r="AH61" s="24"/>
    </row>
    <row r="62" spans="1:34" s="9" customFormat="1" ht="15" customHeight="1" x14ac:dyDescent="0.3">
      <c r="A62" s="554"/>
      <c r="B62" s="554"/>
      <c r="I62" s="22"/>
      <c r="K62" s="411" t="s">
        <v>716</v>
      </c>
      <c r="L62" s="1175" t="s">
        <v>589</v>
      </c>
      <c r="M62" s="1176"/>
      <c r="N62" s="414" t="s">
        <v>590</v>
      </c>
      <c r="O62" s="411" t="s">
        <v>578</v>
      </c>
      <c r="P62" s="22"/>
      <c r="R62" s="24"/>
      <c r="S62" s="24"/>
      <c r="T62" s="24"/>
      <c r="U62" s="24"/>
      <c r="V62" s="24"/>
      <c r="X62" s="22"/>
      <c r="Y62" s="22"/>
      <c r="Z62" s="22"/>
      <c r="AA62" s="22"/>
      <c r="AB62" s="22"/>
      <c r="AC62" s="22"/>
      <c r="AD62" s="24"/>
      <c r="AE62" s="24"/>
      <c r="AF62" s="24"/>
      <c r="AG62" s="24"/>
      <c r="AH62" s="24"/>
    </row>
    <row r="63" spans="1:34" s="9" customFormat="1" ht="15" customHeight="1" x14ac:dyDescent="0.3">
      <c r="A63" s="24"/>
      <c r="B63" s="24"/>
      <c r="I63" s="22"/>
      <c r="K63" s="431">
        <f>C_Site!D13</f>
        <v>0</v>
      </c>
      <c r="L63" s="1189"/>
      <c r="M63" s="1190"/>
      <c r="N63" s="432">
        <f>IFERROR(L63/M58,0)</f>
        <v>0</v>
      </c>
      <c r="O63" s="433" t="str">
        <f>IF(OR(SUM(N63)=0,C_Site!D13=""),"",IF( N63&gt;VLOOKUP(K63,'Construction Lookup Table'!$B$11:$C$14,2,FALSE),"Exceeds Limits","Within Limits"))</f>
        <v/>
      </c>
      <c r="R63" s="24"/>
      <c r="S63" s="24"/>
      <c r="T63" s="24"/>
      <c r="U63" s="24"/>
      <c r="V63" s="24"/>
      <c r="X63" s="22"/>
      <c r="Y63" s="22"/>
      <c r="Z63" s="22"/>
      <c r="AA63" s="22"/>
      <c r="AB63" s="22"/>
      <c r="AC63" s="22"/>
      <c r="AD63" s="24"/>
      <c r="AE63" s="24"/>
      <c r="AF63" s="24"/>
      <c r="AG63" s="24"/>
      <c r="AH63" s="24"/>
    </row>
    <row r="64" spans="1:34" s="9" customFormat="1" ht="15" customHeight="1" x14ac:dyDescent="0.3">
      <c r="A64" s="555"/>
      <c r="B64" s="24"/>
      <c r="E64" s="556"/>
      <c r="F64" s="553"/>
      <c r="G64" s="22"/>
      <c r="H64" s="22"/>
      <c r="I64" s="22"/>
      <c r="L64" s="22"/>
      <c r="R64" s="24"/>
      <c r="S64" s="24"/>
      <c r="T64" s="24"/>
      <c r="U64" s="24"/>
      <c r="V64" s="24"/>
      <c r="X64" s="22"/>
      <c r="Y64" s="22"/>
      <c r="Z64" s="22"/>
      <c r="AA64" s="22"/>
      <c r="AB64" s="22"/>
      <c r="AC64" s="22"/>
      <c r="AD64" s="24"/>
      <c r="AE64" s="24"/>
      <c r="AF64" s="24"/>
      <c r="AG64" s="24"/>
      <c r="AH64" s="24"/>
    </row>
    <row r="65" spans="1:34" s="9" customFormat="1" ht="15" customHeight="1" x14ac:dyDescent="0.3">
      <c r="A65" s="555"/>
      <c r="B65" s="24"/>
      <c r="E65" s="556"/>
      <c r="F65" s="553"/>
      <c r="G65" s="22"/>
      <c r="H65" s="22"/>
      <c r="I65" s="22"/>
      <c r="K65" s="411" t="s">
        <v>878</v>
      </c>
      <c r="L65" s="1175" t="s">
        <v>879</v>
      </c>
      <c r="M65" s="1176"/>
      <c r="N65" s="22"/>
      <c r="O65" s="22"/>
      <c r="P65" s="22"/>
      <c r="Q65" s="22"/>
      <c r="R65" s="24"/>
      <c r="S65" s="24"/>
      <c r="T65" s="24"/>
      <c r="U65" s="24"/>
      <c r="V65" s="24"/>
      <c r="X65" s="22"/>
      <c r="Y65" s="22"/>
      <c r="Z65" s="22"/>
      <c r="AA65" s="22"/>
      <c r="AB65" s="22"/>
      <c r="AC65" s="22"/>
      <c r="AD65" s="24"/>
      <c r="AE65" s="24"/>
      <c r="AF65" s="24"/>
      <c r="AG65" s="24"/>
      <c r="AH65" s="24"/>
    </row>
    <row r="66" spans="1:34" s="9" customFormat="1" ht="15" customHeight="1" x14ac:dyDescent="0.3">
      <c r="A66" s="555"/>
      <c r="B66" s="24"/>
      <c r="E66" s="556"/>
      <c r="F66" s="553"/>
      <c r="G66" s="22"/>
      <c r="H66" s="22"/>
      <c r="I66" s="22"/>
      <c r="K66" s="741"/>
      <c r="L66" s="1177"/>
      <c r="M66" s="1178"/>
      <c r="N66" s="22"/>
      <c r="O66" s="22"/>
      <c r="P66" s="22"/>
      <c r="Q66" s="22"/>
      <c r="R66" s="24"/>
      <c r="S66" s="24"/>
      <c r="T66" s="24"/>
      <c r="U66" s="24"/>
      <c r="V66" s="24"/>
      <c r="X66" s="22"/>
      <c r="Y66" s="22"/>
      <c r="Z66" s="22"/>
      <c r="AA66" s="22"/>
      <c r="AB66" s="22"/>
      <c r="AC66" s="22"/>
      <c r="AD66" s="24"/>
      <c r="AE66" s="24"/>
      <c r="AF66" s="24"/>
      <c r="AG66" s="24"/>
      <c r="AH66" s="24"/>
    </row>
    <row r="67" spans="1:34" s="9" customFormat="1" ht="15" customHeight="1" x14ac:dyDescent="0.3">
      <c r="A67" s="555"/>
      <c r="B67" s="24"/>
      <c r="E67" s="556"/>
      <c r="F67" s="553"/>
      <c r="G67" s="22"/>
      <c r="H67" s="22"/>
      <c r="I67" s="22"/>
      <c r="K67" s="22"/>
      <c r="L67" s="22"/>
      <c r="M67" s="22"/>
      <c r="N67" s="22"/>
      <c r="O67" s="22"/>
      <c r="P67" s="22"/>
      <c r="Q67" s="22"/>
      <c r="R67" s="24"/>
      <c r="S67" s="24"/>
      <c r="T67" s="24"/>
      <c r="U67" s="24"/>
      <c r="V67" s="24"/>
      <c r="X67" s="22"/>
      <c r="Y67" s="22"/>
      <c r="Z67" s="22"/>
      <c r="AA67" s="22"/>
      <c r="AB67" s="22"/>
      <c r="AC67" s="22"/>
      <c r="AD67" s="24"/>
      <c r="AE67" s="24"/>
      <c r="AF67" s="24"/>
      <c r="AG67" s="24"/>
      <c r="AH67" s="24"/>
    </row>
    <row r="68" spans="1:34" s="9" customFormat="1" ht="15" customHeight="1" x14ac:dyDescent="0.3">
      <c r="A68" s="555"/>
      <c r="B68" s="24"/>
      <c r="E68" s="556"/>
      <c r="F68" s="553"/>
      <c r="G68" s="22"/>
      <c r="H68" s="22"/>
      <c r="I68" s="22"/>
      <c r="K68" s="411" t="s">
        <v>1044</v>
      </c>
      <c r="L68" s="414" t="s">
        <v>590</v>
      </c>
      <c r="M68" s="411" t="s">
        <v>578</v>
      </c>
      <c r="N68" s="22"/>
      <c r="O68" s="22"/>
      <c r="P68" s="22"/>
      <c r="Q68" s="22"/>
      <c r="R68" s="24"/>
      <c r="S68" s="24"/>
      <c r="T68" s="24"/>
      <c r="U68" s="24"/>
      <c r="V68" s="24"/>
      <c r="X68" s="22"/>
      <c r="Y68" s="22"/>
      <c r="Z68" s="22"/>
      <c r="AA68" s="22"/>
      <c r="AB68" s="22"/>
      <c r="AC68" s="22"/>
      <c r="AD68" s="24"/>
      <c r="AE68" s="24"/>
      <c r="AF68" s="24"/>
      <c r="AG68" s="24"/>
      <c r="AH68" s="24"/>
    </row>
    <row r="69" spans="1:34" s="9" customFormat="1" ht="15" customHeight="1" x14ac:dyDescent="0.3">
      <c r="A69" s="555"/>
      <c r="B69" s="24"/>
      <c r="E69" s="556"/>
      <c r="F69" s="553"/>
      <c r="G69" s="22"/>
      <c r="H69" s="22"/>
      <c r="I69" s="22"/>
      <c r="K69" s="769"/>
      <c r="L69" s="432">
        <f>IFERROR(K69/M58,0)</f>
        <v>0</v>
      </c>
      <c r="M69" s="433" t="str">
        <f>IF(L69=0,"",IF(OR(L69&gt;0.9,AND(K69&gt;7500000,'A_Description and Fund Request'!B21="X")),"Exceeds Limits","Within Limits"))</f>
        <v/>
      </c>
      <c r="N69" s="22"/>
      <c r="O69" s="22"/>
      <c r="P69" s="22"/>
      <c r="Q69" s="22"/>
      <c r="R69" s="24"/>
      <c r="S69" s="24"/>
      <c r="T69" s="24"/>
      <c r="U69" s="24"/>
      <c r="V69" s="24"/>
      <c r="X69" s="22"/>
      <c r="Y69" s="22"/>
      <c r="Z69" s="22"/>
      <c r="AA69" s="22"/>
      <c r="AB69" s="22"/>
      <c r="AC69" s="22"/>
      <c r="AD69" s="24"/>
      <c r="AE69" s="24"/>
      <c r="AF69" s="24"/>
      <c r="AG69" s="24"/>
      <c r="AH69" s="24"/>
    </row>
    <row r="70" spans="1:34" s="9" customFormat="1" ht="15" hidden="1" customHeight="1" x14ac:dyDescent="0.3">
      <c r="A70" s="555"/>
      <c r="B70" s="24"/>
      <c r="E70" s="556"/>
      <c r="F70" s="553"/>
      <c r="G70" s="22"/>
      <c r="H70" s="22"/>
      <c r="I70" s="22"/>
      <c r="K70" s="22"/>
      <c r="L70" s="22"/>
      <c r="M70" s="22"/>
      <c r="N70" s="22"/>
      <c r="O70" s="22"/>
      <c r="P70" s="22"/>
      <c r="Q70" s="22"/>
      <c r="R70" s="24"/>
      <c r="S70" s="24"/>
      <c r="T70" s="24"/>
      <c r="U70" s="24"/>
      <c r="V70" s="24"/>
      <c r="X70" s="22"/>
      <c r="Y70" s="22"/>
      <c r="Z70" s="22"/>
      <c r="AA70" s="22"/>
      <c r="AB70" s="22"/>
      <c r="AC70" s="22"/>
      <c r="AD70" s="24"/>
      <c r="AE70" s="24"/>
      <c r="AF70" s="24"/>
      <c r="AG70" s="24"/>
      <c r="AH70" s="24"/>
    </row>
    <row r="71" spans="1:34" s="9" customFormat="1" ht="15" hidden="1" customHeight="1" x14ac:dyDescent="0.3">
      <c r="A71" s="24"/>
      <c r="B71" s="24"/>
      <c r="C71" s="436" t="s">
        <v>585</v>
      </c>
      <c r="F71" s="22"/>
      <c r="G71" s="22"/>
      <c r="H71" s="22"/>
      <c r="I71" s="22"/>
      <c r="K71" s="22"/>
      <c r="L71" s="22"/>
      <c r="M71" s="22"/>
      <c r="N71" s="22"/>
      <c r="O71" s="22"/>
      <c r="P71" s="22"/>
      <c r="Q71" s="22"/>
      <c r="R71" s="24"/>
      <c r="S71" s="24"/>
      <c r="T71" s="24"/>
      <c r="U71" s="24"/>
      <c r="V71" s="24"/>
      <c r="X71" s="22"/>
      <c r="Y71" s="22"/>
      <c r="Z71" s="22"/>
      <c r="AA71" s="22"/>
      <c r="AB71" s="22"/>
      <c r="AC71" s="22"/>
      <c r="AD71" s="24"/>
      <c r="AE71" s="24"/>
      <c r="AF71" s="24"/>
      <c r="AG71" s="24"/>
      <c r="AH71" s="24"/>
    </row>
    <row r="72" spans="1:34" s="9" customFormat="1" ht="15" hidden="1" customHeight="1" x14ac:dyDescent="0.3">
      <c r="A72" s="24"/>
      <c r="B72" s="24"/>
      <c r="F72" s="22"/>
      <c r="G72" s="22"/>
      <c r="H72" s="22"/>
      <c r="I72" s="22"/>
      <c r="K72" s="22"/>
      <c r="L72" s="22"/>
      <c r="M72" s="22"/>
      <c r="N72" s="22"/>
      <c r="O72" s="22"/>
      <c r="P72" s="22"/>
      <c r="Q72" s="22"/>
      <c r="R72" s="24"/>
      <c r="S72" s="24"/>
      <c r="T72" s="24"/>
      <c r="U72" s="24"/>
      <c r="V72" s="24"/>
      <c r="X72" s="22"/>
      <c r="Y72" s="22"/>
      <c r="Z72" s="22"/>
      <c r="AA72" s="22"/>
      <c r="AB72" s="22"/>
      <c r="AC72" s="22"/>
      <c r="AD72" s="24"/>
      <c r="AE72" s="24"/>
      <c r="AF72" s="24"/>
      <c r="AG72" s="24"/>
      <c r="AH72" s="24"/>
    </row>
    <row r="73" spans="1:34" s="9" customFormat="1" ht="15" customHeight="1" x14ac:dyDescent="0.3">
      <c r="A73" s="24"/>
      <c r="B73" s="24"/>
      <c r="F73" s="22"/>
      <c r="G73" s="22"/>
      <c r="H73" s="22"/>
      <c r="I73" s="22"/>
      <c r="K73" s="22"/>
      <c r="L73" s="22"/>
      <c r="M73" s="22"/>
      <c r="N73" s="22"/>
      <c r="O73" s="22"/>
      <c r="P73" s="22"/>
      <c r="Q73" s="22"/>
      <c r="R73" s="24"/>
      <c r="S73" s="24"/>
      <c r="T73" s="24"/>
      <c r="U73" s="24"/>
      <c r="V73" s="24"/>
      <c r="X73" s="22"/>
      <c r="Y73" s="22"/>
      <c r="Z73" s="22"/>
      <c r="AA73" s="22"/>
      <c r="AB73" s="22"/>
      <c r="AC73" s="22"/>
      <c r="AD73" s="24"/>
      <c r="AE73" s="24"/>
      <c r="AF73" s="24"/>
      <c r="AG73" s="24"/>
      <c r="AH73" s="24"/>
    </row>
    <row r="74" spans="1:34" s="9" customFormat="1" ht="15" customHeight="1" x14ac:dyDescent="0.3">
      <c r="A74" s="24"/>
      <c r="B74" s="24"/>
      <c r="F74" s="22"/>
      <c r="G74" s="22"/>
      <c r="H74" s="22"/>
      <c r="I74" s="22"/>
      <c r="K74" s="22"/>
      <c r="L74" s="22"/>
      <c r="M74" s="22"/>
      <c r="N74" s="22"/>
      <c r="O74" s="22"/>
      <c r="P74" s="22"/>
      <c r="Q74" s="22"/>
      <c r="R74" s="24"/>
      <c r="S74" s="24"/>
      <c r="T74" s="24"/>
      <c r="U74" s="24"/>
      <c r="V74" s="24"/>
      <c r="X74" s="22"/>
      <c r="Y74" s="22"/>
      <c r="Z74" s="22"/>
      <c r="AA74" s="22"/>
      <c r="AB74" s="22"/>
      <c r="AC74" s="22"/>
      <c r="AD74" s="24"/>
      <c r="AE74" s="24"/>
      <c r="AF74" s="24"/>
      <c r="AG74" s="24"/>
      <c r="AH74" s="24"/>
    </row>
    <row r="75" spans="1:34" s="9" customFormat="1" ht="15" customHeight="1" x14ac:dyDescent="0.3">
      <c r="A75" s="24"/>
      <c r="B75" s="24"/>
      <c r="F75" s="22"/>
      <c r="G75" s="22"/>
      <c r="H75" s="22"/>
      <c r="I75" s="22"/>
      <c r="K75" s="22"/>
      <c r="L75" s="22"/>
      <c r="M75" s="22"/>
      <c r="N75" s="22"/>
      <c r="O75" s="22"/>
      <c r="P75" s="22"/>
      <c r="Q75" s="22"/>
      <c r="R75" s="24"/>
      <c r="S75" s="24"/>
      <c r="T75" s="24"/>
      <c r="U75" s="24"/>
      <c r="V75" s="24"/>
      <c r="X75" s="22"/>
      <c r="Y75" s="22"/>
      <c r="Z75" s="22"/>
      <c r="AA75" s="22"/>
      <c r="AB75" s="22"/>
      <c r="AC75" s="22"/>
      <c r="AD75" s="24"/>
      <c r="AE75" s="24"/>
      <c r="AF75" s="24"/>
      <c r="AG75" s="24"/>
      <c r="AH75" s="24"/>
    </row>
    <row r="76" spans="1:34" s="9" customFormat="1" ht="15" customHeight="1" x14ac:dyDescent="0.3">
      <c r="A76" s="24"/>
      <c r="B76" s="24"/>
      <c r="F76" s="22"/>
      <c r="G76" s="22"/>
      <c r="H76" s="22"/>
      <c r="I76" s="22"/>
      <c r="K76" s="22"/>
      <c r="L76" s="22"/>
      <c r="M76" s="22"/>
      <c r="N76" s="22"/>
      <c r="O76" s="22"/>
      <c r="P76" s="22"/>
      <c r="Q76" s="22"/>
      <c r="R76" s="24"/>
      <c r="S76" s="24"/>
      <c r="T76" s="24"/>
      <c r="U76" s="24"/>
      <c r="V76" s="24"/>
      <c r="X76" s="22"/>
      <c r="Y76" s="22"/>
      <c r="Z76" s="22"/>
      <c r="AA76" s="22"/>
      <c r="AB76" s="22"/>
      <c r="AC76" s="22"/>
      <c r="AD76" s="24"/>
      <c r="AE76" s="24"/>
      <c r="AF76" s="24"/>
      <c r="AG76" s="24"/>
      <c r="AH76" s="24"/>
    </row>
    <row r="77" spans="1:34" s="9" customFormat="1" ht="15" customHeight="1" x14ac:dyDescent="0.3">
      <c r="A77" s="24"/>
      <c r="B77" s="24"/>
      <c r="F77" s="22"/>
      <c r="G77" s="22"/>
      <c r="H77" s="22"/>
      <c r="I77" s="22"/>
      <c r="K77" s="22"/>
      <c r="L77" s="22"/>
      <c r="M77" s="22"/>
      <c r="N77" s="22"/>
      <c r="O77" s="22"/>
      <c r="P77" s="22"/>
      <c r="Q77" s="22"/>
      <c r="R77" s="24"/>
      <c r="S77" s="24"/>
      <c r="T77" s="24"/>
      <c r="U77" s="24"/>
      <c r="V77" s="24"/>
      <c r="X77" s="22"/>
      <c r="Y77" s="22"/>
      <c r="Z77" s="22"/>
      <c r="AA77" s="22"/>
      <c r="AB77" s="22"/>
      <c r="AC77" s="22"/>
      <c r="AD77" s="24"/>
      <c r="AE77" s="24"/>
      <c r="AF77" s="24"/>
      <c r="AG77" s="24"/>
      <c r="AH77" s="24"/>
    </row>
    <row r="78" spans="1:34" s="9" customFormat="1" ht="15" customHeight="1" x14ac:dyDescent="0.3">
      <c r="A78" s="24"/>
      <c r="B78" s="24"/>
      <c r="F78" s="22"/>
      <c r="G78" s="22"/>
      <c r="H78" s="22"/>
      <c r="I78" s="22"/>
      <c r="K78" s="22"/>
      <c r="L78" s="22"/>
      <c r="M78" s="22"/>
      <c r="N78" s="22"/>
      <c r="O78" s="22"/>
      <c r="P78" s="22"/>
      <c r="Q78" s="22"/>
      <c r="R78" s="24"/>
      <c r="S78" s="24"/>
      <c r="T78" s="24"/>
      <c r="U78" s="24"/>
      <c r="V78" s="24"/>
      <c r="X78" s="22"/>
      <c r="Y78" s="22"/>
      <c r="Z78" s="22"/>
      <c r="AA78" s="22"/>
      <c r="AB78" s="22"/>
      <c r="AC78" s="22"/>
      <c r="AD78" s="24"/>
      <c r="AE78" s="24"/>
      <c r="AF78" s="24"/>
      <c r="AG78" s="24"/>
      <c r="AH78" s="24"/>
    </row>
    <row r="79" spans="1:34" s="9" customFormat="1" ht="15" customHeight="1" x14ac:dyDescent="0.3">
      <c r="A79" s="24"/>
      <c r="B79" s="24"/>
      <c r="F79" s="22"/>
      <c r="G79" s="22"/>
      <c r="H79" s="22"/>
      <c r="I79" s="22"/>
      <c r="K79" s="22"/>
      <c r="L79" s="22"/>
      <c r="M79" s="22"/>
      <c r="N79" s="22"/>
      <c r="O79" s="22"/>
      <c r="P79" s="22"/>
      <c r="Q79" s="22"/>
      <c r="R79" s="24"/>
      <c r="S79" s="24"/>
      <c r="T79" s="24"/>
      <c r="U79" s="24"/>
      <c r="V79" s="24"/>
      <c r="X79" s="22"/>
      <c r="Y79" s="22"/>
      <c r="Z79" s="22"/>
      <c r="AA79" s="22"/>
      <c r="AB79" s="22"/>
      <c r="AC79" s="22"/>
      <c r="AD79" s="24"/>
      <c r="AE79" s="24"/>
      <c r="AF79" s="24"/>
      <c r="AG79" s="24"/>
      <c r="AH79" s="24"/>
    </row>
    <row r="80" spans="1:34" s="9" customFormat="1" ht="15" customHeight="1" x14ac:dyDescent="0.3">
      <c r="A80" s="24"/>
      <c r="B80" s="24"/>
      <c r="F80" s="22"/>
      <c r="G80" s="22"/>
      <c r="H80" s="22"/>
      <c r="I80" s="22"/>
      <c r="K80" s="22"/>
      <c r="L80" s="22"/>
      <c r="M80" s="22"/>
      <c r="N80" s="22"/>
      <c r="O80" s="22"/>
      <c r="P80" s="22"/>
      <c r="Q80" s="22"/>
      <c r="R80" s="24"/>
      <c r="S80" s="24"/>
      <c r="T80" s="24"/>
      <c r="U80" s="24"/>
      <c r="V80" s="24"/>
      <c r="X80" s="22"/>
      <c r="Y80" s="22"/>
      <c r="Z80" s="22"/>
      <c r="AA80" s="22"/>
      <c r="AB80" s="22"/>
      <c r="AC80" s="22"/>
      <c r="AD80" s="24"/>
      <c r="AE80" s="24"/>
      <c r="AF80" s="24"/>
      <c r="AG80" s="24"/>
      <c r="AH80" s="24"/>
    </row>
    <row r="81" spans="1:34" s="9" customFormat="1" ht="15" customHeight="1" x14ac:dyDescent="0.3">
      <c r="A81" s="24"/>
      <c r="B81" s="24"/>
      <c r="F81" s="22"/>
      <c r="G81" s="22"/>
      <c r="H81" s="22"/>
      <c r="I81" s="22"/>
      <c r="K81" s="22"/>
      <c r="L81" s="22"/>
      <c r="M81" s="22"/>
      <c r="N81" s="22"/>
      <c r="O81" s="22"/>
      <c r="P81" s="22"/>
      <c r="Q81" s="22"/>
      <c r="R81" s="24"/>
      <c r="S81" s="24"/>
      <c r="T81" s="24"/>
      <c r="U81" s="24"/>
      <c r="V81" s="24"/>
      <c r="X81" s="22"/>
      <c r="Y81" s="22"/>
      <c r="Z81" s="22"/>
      <c r="AA81" s="22"/>
      <c r="AB81" s="22"/>
      <c r="AC81" s="22"/>
      <c r="AD81" s="24"/>
      <c r="AE81" s="24"/>
      <c r="AF81" s="24"/>
      <c r="AG81" s="24"/>
      <c r="AH81" s="24"/>
    </row>
    <row r="82" spans="1:34" s="9" customFormat="1" ht="15" customHeight="1" x14ac:dyDescent="0.3">
      <c r="A82" s="24"/>
      <c r="B82" s="24"/>
      <c r="F82" s="22"/>
      <c r="G82" s="22"/>
      <c r="H82" s="22"/>
      <c r="I82" s="22"/>
      <c r="K82" s="22"/>
      <c r="L82" s="22"/>
      <c r="M82" s="22"/>
      <c r="N82" s="22"/>
      <c r="O82" s="22"/>
      <c r="P82" s="22"/>
      <c r="Q82" s="22"/>
      <c r="R82" s="24"/>
      <c r="S82" s="24"/>
      <c r="T82" s="24"/>
      <c r="U82" s="24"/>
      <c r="V82" s="24"/>
      <c r="X82" s="22"/>
      <c r="Y82" s="22"/>
      <c r="Z82" s="22"/>
      <c r="AA82" s="22"/>
      <c r="AB82" s="22"/>
      <c r="AC82" s="22"/>
      <c r="AD82" s="24"/>
      <c r="AE82" s="24"/>
      <c r="AF82" s="24"/>
      <c r="AG82" s="24"/>
      <c r="AH82" s="24"/>
    </row>
    <row r="83" spans="1:34" s="9" customFormat="1" ht="15" customHeight="1" x14ac:dyDescent="0.3">
      <c r="A83" s="24"/>
      <c r="B83" s="24"/>
      <c r="F83" s="22"/>
      <c r="G83" s="22"/>
      <c r="H83" s="22"/>
      <c r="I83" s="22"/>
      <c r="K83" s="22"/>
      <c r="L83" s="22"/>
      <c r="M83" s="22"/>
      <c r="N83" s="22"/>
      <c r="O83" s="22"/>
      <c r="P83" s="22"/>
      <c r="Q83" s="22"/>
      <c r="R83" s="24"/>
      <c r="S83" s="24"/>
      <c r="T83" s="24"/>
      <c r="U83" s="24"/>
      <c r="V83" s="24"/>
      <c r="X83" s="22"/>
      <c r="Y83" s="22"/>
      <c r="Z83" s="22"/>
      <c r="AA83" s="22"/>
      <c r="AB83" s="22"/>
      <c r="AC83" s="22"/>
      <c r="AD83" s="24"/>
      <c r="AE83" s="24"/>
      <c r="AF83" s="24"/>
      <c r="AG83" s="24"/>
      <c r="AH83" s="24"/>
    </row>
    <row r="84" spans="1:34" s="9" customFormat="1" ht="15" customHeight="1" x14ac:dyDescent="0.3">
      <c r="A84" s="24"/>
      <c r="B84" s="24"/>
      <c r="F84" s="22"/>
      <c r="G84" s="22"/>
      <c r="H84" s="22"/>
      <c r="I84" s="22"/>
      <c r="K84" s="22"/>
      <c r="L84" s="22"/>
      <c r="M84" s="22"/>
      <c r="N84" s="22"/>
      <c r="O84" s="22"/>
      <c r="P84" s="22"/>
      <c r="Q84" s="22"/>
      <c r="R84" s="24"/>
      <c r="S84" s="24"/>
      <c r="T84" s="24"/>
      <c r="U84" s="24"/>
      <c r="V84" s="24"/>
      <c r="X84" s="22"/>
      <c r="Y84" s="22"/>
      <c r="Z84" s="22"/>
      <c r="AA84" s="22"/>
      <c r="AB84" s="22"/>
      <c r="AC84" s="22"/>
      <c r="AD84" s="24"/>
      <c r="AE84" s="24"/>
      <c r="AF84" s="24"/>
      <c r="AG84" s="24"/>
      <c r="AH84" s="24"/>
    </row>
    <row r="85" spans="1:34" s="9" customFormat="1" ht="15" customHeight="1" x14ac:dyDescent="0.3">
      <c r="A85" s="24"/>
      <c r="B85" s="24"/>
      <c r="F85" s="22"/>
      <c r="G85" s="22"/>
      <c r="H85" s="22"/>
      <c r="I85" s="22"/>
      <c r="K85" s="22"/>
      <c r="L85" s="22"/>
      <c r="M85" s="22"/>
      <c r="N85" s="22"/>
      <c r="O85" s="22"/>
      <c r="P85" s="22"/>
      <c r="Q85" s="22"/>
      <c r="R85" s="24"/>
      <c r="S85" s="24"/>
      <c r="T85" s="24"/>
      <c r="U85" s="24"/>
      <c r="V85" s="24"/>
      <c r="X85" s="22"/>
      <c r="Y85" s="22"/>
      <c r="Z85" s="22"/>
      <c r="AA85" s="22"/>
      <c r="AB85" s="22"/>
      <c r="AC85" s="22"/>
      <c r="AD85" s="24"/>
      <c r="AE85" s="24"/>
      <c r="AF85" s="24"/>
      <c r="AG85" s="24"/>
      <c r="AH85" s="24"/>
    </row>
    <row r="86" spans="1:34" s="9" customFormat="1" ht="15" customHeight="1" x14ac:dyDescent="0.3">
      <c r="A86" s="24"/>
      <c r="B86" s="24"/>
      <c r="F86" s="22"/>
      <c r="G86" s="22"/>
      <c r="H86" s="22"/>
      <c r="I86" s="22"/>
      <c r="K86" s="22"/>
      <c r="L86" s="22"/>
      <c r="M86" s="22"/>
      <c r="N86" s="22"/>
      <c r="O86" s="22"/>
      <c r="P86" s="22"/>
      <c r="Q86" s="22"/>
      <c r="R86" s="24"/>
      <c r="S86" s="24"/>
      <c r="T86" s="24"/>
      <c r="U86" s="24"/>
      <c r="V86" s="24"/>
      <c r="X86" s="22"/>
      <c r="Y86" s="22"/>
      <c r="Z86" s="22"/>
      <c r="AA86" s="22"/>
      <c r="AB86" s="22"/>
      <c r="AC86" s="22"/>
      <c r="AD86" s="24"/>
      <c r="AE86" s="24"/>
      <c r="AF86" s="24"/>
      <c r="AG86" s="24"/>
      <c r="AH86" s="24"/>
    </row>
    <row r="87" spans="1:34" s="9" customFormat="1" ht="15" customHeight="1" x14ac:dyDescent="0.3">
      <c r="A87" s="24"/>
      <c r="B87" s="24"/>
      <c r="F87" s="22"/>
      <c r="G87" s="22"/>
      <c r="H87" s="22"/>
      <c r="I87" s="22"/>
      <c r="K87" s="22"/>
      <c r="L87" s="22"/>
      <c r="M87" s="22"/>
      <c r="N87" s="22"/>
      <c r="O87" s="22"/>
      <c r="P87" s="22"/>
      <c r="Q87" s="22"/>
      <c r="R87" s="24"/>
      <c r="S87" s="24"/>
      <c r="T87" s="24"/>
      <c r="U87" s="24"/>
      <c r="V87" s="24"/>
      <c r="X87" s="22"/>
      <c r="Y87" s="22"/>
      <c r="Z87" s="22"/>
      <c r="AA87" s="22"/>
      <c r="AB87" s="22"/>
      <c r="AC87" s="22"/>
      <c r="AD87" s="24"/>
      <c r="AE87" s="24"/>
      <c r="AF87" s="24"/>
      <c r="AG87" s="24"/>
      <c r="AH87" s="24"/>
    </row>
    <row r="88" spans="1:34" s="9" customFormat="1" ht="15" customHeight="1" x14ac:dyDescent="0.3">
      <c r="A88" s="24"/>
      <c r="B88" s="24"/>
      <c r="F88" s="22"/>
      <c r="G88" s="22"/>
      <c r="H88" s="22"/>
      <c r="I88" s="22"/>
      <c r="K88" s="22"/>
      <c r="L88" s="22"/>
      <c r="M88" s="22"/>
      <c r="N88" s="22"/>
      <c r="O88" s="22"/>
      <c r="P88" s="22"/>
      <c r="Q88" s="22"/>
      <c r="R88" s="24"/>
      <c r="S88" s="24"/>
      <c r="T88" s="24"/>
      <c r="U88" s="24"/>
      <c r="V88" s="24"/>
      <c r="X88" s="22"/>
      <c r="Y88" s="22"/>
      <c r="Z88" s="22"/>
      <c r="AA88" s="22"/>
      <c r="AB88" s="22"/>
      <c r="AC88" s="22"/>
      <c r="AD88" s="24"/>
      <c r="AE88" s="24"/>
      <c r="AF88" s="24"/>
      <c r="AG88" s="24"/>
      <c r="AH88" s="24"/>
    </row>
    <row r="89" spans="1:34" s="9" customFormat="1" ht="15" customHeight="1" x14ac:dyDescent="0.3">
      <c r="A89" s="24"/>
      <c r="B89" s="24"/>
      <c r="F89" s="22"/>
      <c r="G89" s="22"/>
      <c r="H89" s="22"/>
      <c r="I89" s="22"/>
      <c r="K89" s="22"/>
      <c r="L89" s="22"/>
      <c r="M89" s="22"/>
      <c r="N89" s="22"/>
      <c r="O89" s="22"/>
      <c r="P89" s="22"/>
      <c r="Q89" s="22"/>
      <c r="R89" s="24"/>
      <c r="S89" s="24"/>
      <c r="T89" s="24"/>
      <c r="U89" s="24"/>
      <c r="V89" s="24"/>
      <c r="X89" s="22"/>
      <c r="Y89" s="22"/>
      <c r="Z89" s="22"/>
      <c r="AA89" s="22"/>
      <c r="AB89" s="22"/>
      <c r="AC89" s="22"/>
      <c r="AD89" s="24"/>
      <c r="AE89" s="24"/>
      <c r="AF89" s="24"/>
      <c r="AG89" s="24"/>
      <c r="AH89" s="24"/>
    </row>
    <row r="90" spans="1:34" s="9" customFormat="1" ht="15" customHeight="1" x14ac:dyDescent="0.3">
      <c r="A90" s="24"/>
      <c r="B90" s="24"/>
      <c r="F90" s="22"/>
      <c r="G90" s="22"/>
      <c r="H90" s="22"/>
      <c r="I90" s="22"/>
      <c r="K90" s="22"/>
      <c r="L90" s="22"/>
      <c r="M90" s="22"/>
      <c r="N90" s="22"/>
      <c r="O90" s="22"/>
      <c r="P90" s="22"/>
      <c r="Q90" s="22"/>
      <c r="R90" s="24"/>
      <c r="S90" s="24"/>
      <c r="T90" s="24"/>
      <c r="U90" s="24"/>
      <c r="V90" s="24"/>
      <c r="X90" s="22"/>
      <c r="Y90" s="22"/>
      <c r="Z90" s="22"/>
      <c r="AA90" s="22"/>
      <c r="AB90" s="22"/>
      <c r="AC90" s="22"/>
      <c r="AD90" s="24"/>
      <c r="AE90" s="24"/>
      <c r="AF90" s="24"/>
      <c r="AG90" s="24"/>
      <c r="AH90" s="24"/>
    </row>
    <row r="91" spans="1:34" s="9" customFormat="1" ht="15" customHeight="1" x14ac:dyDescent="0.3">
      <c r="A91" s="24"/>
      <c r="B91" s="24"/>
      <c r="F91" s="22"/>
      <c r="G91" s="22"/>
      <c r="H91" s="22"/>
      <c r="I91" s="22"/>
      <c r="K91" s="22"/>
      <c r="L91" s="22"/>
      <c r="M91" s="22"/>
      <c r="N91" s="22"/>
      <c r="O91" s="22"/>
      <c r="P91" s="22"/>
      <c r="Q91" s="22"/>
      <c r="R91" s="24"/>
      <c r="S91" s="24"/>
      <c r="T91" s="24"/>
      <c r="U91" s="24"/>
      <c r="V91" s="24"/>
      <c r="X91" s="22"/>
      <c r="Y91" s="22"/>
      <c r="Z91" s="22"/>
      <c r="AA91" s="22"/>
      <c r="AB91" s="22"/>
      <c r="AC91" s="22"/>
      <c r="AD91" s="24"/>
      <c r="AE91" s="24"/>
      <c r="AF91" s="24"/>
      <c r="AG91" s="24"/>
      <c r="AH91" s="24"/>
    </row>
    <row r="92" spans="1:34" s="9" customFormat="1" ht="15" customHeight="1" x14ac:dyDescent="0.3">
      <c r="A92" s="24"/>
      <c r="B92" s="24"/>
      <c r="F92" s="22"/>
      <c r="G92" s="22"/>
      <c r="H92" s="22"/>
      <c r="I92" s="22"/>
      <c r="K92" s="22"/>
      <c r="L92" s="22"/>
      <c r="M92" s="22"/>
      <c r="N92" s="22"/>
      <c r="O92" s="22"/>
      <c r="P92" s="22"/>
      <c r="Q92" s="22"/>
      <c r="R92" s="24"/>
      <c r="S92" s="24"/>
      <c r="T92" s="24"/>
      <c r="U92" s="24"/>
      <c r="V92" s="24"/>
      <c r="X92" s="22"/>
      <c r="Y92" s="22"/>
      <c r="Z92" s="22"/>
      <c r="AA92" s="22"/>
      <c r="AB92" s="22"/>
      <c r="AC92" s="22"/>
      <c r="AD92" s="24"/>
      <c r="AE92" s="24"/>
      <c r="AF92" s="24"/>
      <c r="AG92" s="24"/>
      <c r="AH92" s="24"/>
    </row>
    <row r="93" spans="1:34" s="9" customFormat="1" ht="15" customHeight="1" x14ac:dyDescent="0.3">
      <c r="A93" s="24"/>
      <c r="B93" s="24"/>
      <c r="F93" s="22"/>
      <c r="G93" s="22"/>
      <c r="H93" s="22"/>
      <c r="I93" s="22"/>
      <c r="K93" s="22"/>
      <c r="L93" s="22"/>
      <c r="M93" s="22"/>
      <c r="N93" s="22"/>
      <c r="O93" s="22"/>
      <c r="P93" s="22"/>
      <c r="Q93" s="22"/>
      <c r="R93" s="24"/>
      <c r="S93" s="24"/>
      <c r="T93" s="24"/>
      <c r="U93" s="24"/>
      <c r="V93" s="24"/>
      <c r="X93" s="22"/>
      <c r="Y93" s="22"/>
      <c r="Z93" s="22"/>
      <c r="AA93" s="22"/>
      <c r="AB93" s="22"/>
      <c r="AC93" s="22"/>
      <c r="AD93" s="24"/>
      <c r="AE93" s="24"/>
      <c r="AF93" s="24"/>
      <c r="AG93" s="24"/>
      <c r="AH93" s="24"/>
    </row>
    <row r="94" spans="1:34" s="9" customFormat="1" ht="15" customHeight="1" x14ac:dyDescent="0.3">
      <c r="A94" s="24"/>
      <c r="B94" s="24"/>
      <c r="F94" s="22"/>
      <c r="G94" s="22"/>
      <c r="H94" s="22"/>
      <c r="I94" s="22"/>
      <c r="K94" s="22"/>
      <c r="L94" s="22"/>
      <c r="M94" s="22"/>
      <c r="N94" s="22"/>
      <c r="O94" s="22"/>
      <c r="P94" s="22"/>
      <c r="Q94" s="22"/>
      <c r="R94" s="24"/>
      <c r="S94" s="24"/>
      <c r="T94" s="24"/>
      <c r="U94" s="24"/>
      <c r="V94" s="24"/>
      <c r="X94" s="22"/>
      <c r="Y94" s="22"/>
      <c r="Z94" s="22"/>
      <c r="AA94" s="22"/>
      <c r="AB94" s="22"/>
      <c r="AC94" s="22"/>
      <c r="AD94" s="24"/>
      <c r="AE94" s="24"/>
      <c r="AF94" s="24"/>
      <c r="AG94" s="24"/>
      <c r="AH94" s="24"/>
    </row>
    <row r="95" spans="1:34" s="9" customFormat="1" ht="15" customHeight="1" x14ac:dyDescent="0.3">
      <c r="A95" s="24"/>
      <c r="B95" s="24"/>
      <c r="F95" s="22"/>
      <c r="G95" s="22"/>
      <c r="H95" s="22"/>
      <c r="I95" s="22"/>
      <c r="K95" s="22"/>
      <c r="L95" s="22"/>
      <c r="M95" s="22"/>
      <c r="N95" s="22"/>
      <c r="O95" s="22"/>
      <c r="P95" s="22"/>
      <c r="Q95" s="22"/>
      <c r="R95" s="24"/>
      <c r="S95" s="24"/>
      <c r="T95" s="24"/>
      <c r="U95" s="24"/>
      <c r="V95" s="24"/>
      <c r="X95" s="22"/>
      <c r="Y95" s="22"/>
      <c r="Z95" s="22"/>
      <c r="AA95" s="22"/>
      <c r="AB95" s="22"/>
      <c r="AC95" s="22"/>
      <c r="AD95" s="24"/>
      <c r="AE95" s="24"/>
      <c r="AF95" s="24"/>
      <c r="AG95" s="24"/>
      <c r="AH95" s="24"/>
    </row>
    <row r="96" spans="1:34" s="9" customFormat="1" ht="15" customHeight="1" x14ac:dyDescent="0.3">
      <c r="A96" s="24"/>
      <c r="B96" s="24"/>
      <c r="F96" s="22"/>
      <c r="G96" s="22"/>
      <c r="H96" s="22"/>
      <c r="I96" s="22"/>
      <c r="K96" s="22"/>
      <c r="L96" s="22"/>
      <c r="M96" s="22"/>
      <c r="N96" s="22"/>
      <c r="O96" s="22"/>
      <c r="P96" s="22"/>
      <c r="Q96" s="22"/>
      <c r="R96" s="24"/>
      <c r="S96" s="24"/>
      <c r="T96" s="24"/>
      <c r="U96" s="24"/>
      <c r="V96" s="24"/>
      <c r="X96" s="22"/>
      <c r="Y96" s="22"/>
      <c r="Z96" s="22"/>
      <c r="AA96" s="22"/>
      <c r="AB96" s="22"/>
      <c r="AC96" s="22"/>
      <c r="AD96" s="24"/>
      <c r="AE96" s="24"/>
      <c r="AF96" s="24"/>
      <c r="AG96" s="24"/>
      <c r="AH96" s="24"/>
    </row>
    <row r="97" spans="1:34" s="9" customFormat="1" ht="15" customHeight="1" x14ac:dyDescent="0.3">
      <c r="A97" s="24"/>
      <c r="B97" s="24"/>
      <c r="F97" s="22"/>
      <c r="G97" s="22"/>
      <c r="H97" s="22"/>
      <c r="I97" s="22"/>
      <c r="K97" s="22"/>
      <c r="L97" s="22"/>
      <c r="M97" s="22"/>
      <c r="N97" s="22"/>
      <c r="O97" s="22"/>
      <c r="P97" s="22"/>
      <c r="Q97" s="22"/>
      <c r="R97" s="24"/>
      <c r="S97" s="24"/>
      <c r="T97" s="24"/>
      <c r="U97" s="24"/>
      <c r="V97" s="24"/>
      <c r="X97" s="22"/>
      <c r="Y97" s="22"/>
      <c r="Z97" s="22"/>
      <c r="AA97" s="22"/>
      <c r="AB97" s="22"/>
      <c r="AC97" s="22"/>
      <c r="AD97" s="24"/>
      <c r="AE97" s="24"/>
      <c r="AF97" s="24"/>
      <c r="AG97" s="24"/>
      <c r="AH97" s="24"/>
    </row>
    <row r="98" spans="1:34" s="9" customFormat="1" ht="15" customHeight="1" x14ac:dyDescent="0.3">
      <c r="A98" s="24"/>
      <c r="B98" s="24"/>
      <c r="F98" s="22"/>
      <c r="G98" s="22"/>
      <c r="H98" s="22"/>
      <c r="I98" s="22"/>
      <c r="K98" s="22"/>
      <c r="L98" s="22"/>
      <c r="M98" s="22"/>
      <c r="N98" s="22"/>
      <c r="O98" s="22"/>
      <c r="P98" s="22"/>
      <c r="Q98" s="22"/>
      <c r="R98" s="24"/>
      <c r="S98" s="24"/>
      <c r="T98" s="24"/>
      <c r="U98" s="24"/>
      <c r="V98" s="24"/>
      <c r="X98" s="22"/>
      <c r="Y98" s="22"/>
      <c r="Z98" s="22"/>
      <c r="AA98" s="22"/>
      <c r="AB98" s="22"/>
      <c r="AC98" s="22"/>
      <c r="AD98" s="24"/>
      <c r="AE98" s="24"/>
      <c r="AF98" s="24"/>
      <c r="AG98" s="24"/>
      <c r="AH98" s="24"/>
    </row>
    <row r="99" spans="1:34" s="9" customFormat="1" ht="15" customHeight="1" x14ac:dyDescent="0.3">
      <c r="A99" s="24"/>
      <c r="B99" s="24"/>
      <c r="F99" s="22"/>
      <c r="G99" s="22"/>
      <c r="H99" s="22"/>
      <c r="I99" s="22"/>
      <c r="K99" s="22"/>
      <c r="L99" s="22"/>
      <c r="M99" s="22"/>
      <c r="N99" s="22"/>
      <c r="O99" s="22"/>
      <c r="P99" s="22"/>
      <c r="Q99" s="22"/>
      <c r="R99" s="24"/>
      <c r="S99" s="24"/>
      <c r="T99" s="24"/>
      <c r="U99" s="24"/>
      <c r="V99" s="24"/>
      <c r="X99" s="22"/>
      <c r="Y99" s="22"/>
      <c r="Z99" s="22"/>
      <c r="AA99" s="22"/>
      <c r="AB99" s="22"/>
      <c r="AC99" s="22"/>
      <c r="AD99" s="24"/>
      <c r="AE99" s="24"/>
      <c r="AF99" s="24"/>
      <c r="AG99" s="24"/>
      <c r="AH99" s="24"/>
    </row>
    <row r="100" spans="1:34" s="9" customFormat="1" ht="15" customHeight="1" x14ac:dyDescent="0.3">
      <c r="A100" s="24"/>
      <c r="B100" s="24"/>
      <c r="F100" s="22"/>
      <c r="G100" s="22"/>
      <c r="H100" s="22"/>
      <c r="I100" s="22"/>
      <c r="K100" s="22"/>
      <c r="L100" s="22"/>
      <c r="M100" s="22"/>
      <c r="N100" s="22"/>
      <c r="O100" s="22"/>
      <c r="P100" s="22"/>
      <c r="Q100" s="22"/>
      <c r="R100" s="24"/>
      <c r="S100" s="24"/>
      <c r="T100" s="24"/>
      <c r="U100" s="24"/>
      <c r="V100" s="24"/>
      <c r="X100" s="22"/>
      <c r="Y100" s="22"/>
      <c r="Z100" s="22"/>
      <c r="AA100" s="22"/>
      <c r="AB100" s="22"/>
      <c r="AC100" s="22"/>
      <c r="AD100" s="24"/>
      <c r="AE100" s="24"/>
      <c r="AF100" s="24"/>
      <c r="AG100" s="24"/>
      <c r="AH100" s="24"/>
    </row>
    <row r="101" spans="1:34" s="9" customFormat="1" ht="15" customHeight="1" x14ac:dyDescent="0.3">
      <c r="A101" s="24"/>
      <c r="B101" s="24"/>
      <c r="F101" s="22"/>
      <c r="G101" s="22"/>
      <c r="H101" s="22"/>
      <c r="I101" s="22"/>
      <c r="K101" s="22"/>
      <c r="L101" s="22"/>
      <c r="M101" s="22"/>
      <c r="N101" s="22"/>
      <c r="O101" s="22"/>
      <c r="P101" s="22"/>
      <c r="Q101" s="22"/>
      <c r="R101" s="24"/>
      <c r="S101" s="24"/>
      <c r="T101" s="24"/>
      <c r="U101" s="24"/>
      <c r="V101" s="24"/>
      <c r="X101" s="22"/>
      <c r="Y101" s="22"/>
      <c r="Z101" s="22"/>
      <c r="AA101" s="22"/>
      <c r="AB101" s="22"/>
      <c r="AC101" s="22"/>
      <c r="AD101" s="24"/>
      <c r="AE101" s="24"/>
      <c r="AF101" s="24"/>
      <c r="AG101" s="24"/>
      <c r="AH101" s="24"/>
    </row>
    <row r="102" spans="1:34" s="9" customFormat="1" ht="15" customHeight="1" x14ac:dyDescent="0.3">
      <c r="A102" s="24"/>
      <c r="B102" s="24"/>
      <c r="F102" s="22"/>
      <c r="G102" s="22"/>
      <c r="H102" s="22"/>
      <c r="I102" s="22"/>
      <c r="K102" s="22"/>
      <c r="L102" s="22"/>
      <c r="M102" s="22"/>
      <c r="N102" s="22"/>
      <c r="O102" s="22"/>
      <c r="P102" s="22"/>
      <c r="Q102" s="22"/>
      <c r="R102" s="24"/>
      <c r="S102" s="24"/>
      <c r="T102" s="24"/>
      <c r="U102" s="24"/>
      <c r="V102" s="24"/>
      <c r="X102" s="22"/>
      <c r="Y102" s="22"/>
      <c r="Z102" s="22"/>
      <c r="AA102" s="22"/>
      <c r="AB102" s="22"/>
      <c r="AC102" s="22"/>
      <c r="AD102" s="24"/>
      <c r="AE102" s="24"/>
      <c r="AF102" s="24"/>
      <c r="AG102" s="24"/>
      <c r="AH102" s="24"/>
    </row>
    <row r="103" spans="1:34" s="9" customFormat="1" ht="15" customHeight="1" x14ac:dyDescent="0.3">
      <c r="A103" s="24"/>
      <c r="B103" s="24"/>
      <c r="F103" s="22"/>
      <c r="G103" s="22"/>
      <c r="H103" s="22"/>
      <c r="I103" s="22"/>
      <c r="K103" s="22"/>
      <c r="L103" s="22"/>
      <c r="M103" s="22"/>
      <c r="N103" s="22"/>
      <c r="O103" s="22"/>
      <c r="P103" s="22"/>
      <c r="Q103" s="22"/>
      <c r="R103" s="24"/>
      <c r="S103" s="24"/>
      <c r="T103" s="24"/>
      <c r="U103" s="24"/>
      <c r="V103" s="24"/>
      <c r="X103" s="22"/>
      <c r="Y103" s="22"/>
      <c r="Z103" s="22"/>
      <c r="AA103" s="22"/>
      <c r="AB103" s="22"/>
      <c r="AC103" s="22"/>
      <c r="AD103" s="24"/>
      <c r="AE103" s="24"/>
      <c r="AF103" s="24"/>
      <c r="AG103" s="24"/>
      <c r="AH103" s="24"/>
    </row>
    <row r="104" spans="1:34" s="9" customFormat="1" ht="15" customHeight="1" x14ac:dyDescent="0.3">
      <c r="A104" s="24"/>
      <c r="B104" s="24"/>
      <c r="F104" s="22"/>
      <c r="G104" s="22"/>
      <c r="H104" s="22"/>
      <c r="I104" s="22"/>
      <c r="K104" s="22"/>
      <c r="L104" s="22"/>
      <c r="M104" s="22"/>
      <c r="N104" s="22"/>
      <c r="O104" s="22"/>
      <c r="P104" s="22"/>
      <c r="Q104" s="22"/>
      <c r="R104" s="24"/>
      <c r="S104" s="24"/>
      <c r="T104" s="24"/>
      <c r="U104" s="24"/>
      <c r="V104" s="24"/>
      <c r="X104" s="22"/>
      <c r="Y104" s="22"/>
      <c r="Z104" s="22"/>
      <c r="AA104" s="22"/>
      <c r="AB104" s="22"/>
      <c r="AC104" s="22"/>
      <c r="AD104" s="24"/>
      <c r="AE104" s="24"/>
      <c r="AF104" s="24"/>
      <c r="AG104" s="24"/>
      <c r="AH104" s="24"/>
    </row>
    <row r="105" spans="1:34" s="9" customFormat="1" ht="15" customHeight="1" x14ac:dyDescent="0.3">
      <c r="A105" s="24"/>
      <c r="B105" s="24"/>
      <c r="F105" s="22"/>
      <c r="G105" s="22"/>
      <c r="H105" s="22"/>
      <c r="I105" s="22"/>
      <c r="K105" s="22"/>
      <c r="L105" s="22"/>
      <c r="M105" s="22"/>
      <c r="N105" s="22"/>
      <c r="O105" s="22"/>
      <c r="P105" s="22"/>
      <c r="Q105" s="22"/>
      <c r="R105" s="24"/>
      <c r="S105" s="24"/>
      <c r="T105" s="24"/>
      <c r="U105" s="24"/>
      <c r="V105" s="24"/>
      <c r="X105" s="22"/>
      <c r="Y105" s="22"/>
      <c r="Z105" s="22"/>
      <c r="AA105" s="22"/>
      <c r="AB105" s="22"/>
      <c r="AC105" s="22"/>
      <c r="AD105" s="24"/>
      <c r="AE105" s="24"/>
      <c r="AF105" s="24"/>
      <c r="AG105" s="24"/>
      <c r="AH105" s="24"/>
    </row>
    <row r="106" spans="1:34" s="9" customFormat="1" ht="15" customHeight="1" x14ac:dyDescent="0.3">
      <c r="A106" s="24"/>
      <c r="B106" s="24"/>
      <c r="F106" s="22"/>
      <c r="G106" s="22"/>
      <c r="H106" s="22"/>
      <c r="I106" s="22"/>
      <c r="K106" s="22"/>
      <c r="L106" s="22"/>
      <c r="M106" s="22"/>
      <c r="N106" s="22"/>
      <c r="O106" s="22"/>
      <c r="P106" s="22"/>
      <c r="Q106" s="22"/>
      <c r="R106" s="24"/>
      <c r="S106" s="24"/>
      <c r="T106" s="24"/>
      <c r="U106" s="24"/>
      <c r="V106" s="24"/>
      <c r="X106" s="22"/>
      <c r="Y106" s="22"/>
      <c r="Z106" s="22"/>
      <c r="AA106" s="22"/>
      <c r="AB106" s="22"/>
      <c r="AC106" s="22"/>
      <c r="AD106" s="24"/>
      <c r="AE106" s="24"/>
      <c r="AF106" s="24"/>
      <c r="AG106" s="24"/>
      <c r="AH106" s="24"/>
    </row>
    <row r="107" spans="1:34" s="9" customFormat="1" ht="15" customHeight="1" x14ac:dyDescent="0.3">
      <c r="A107" s="24"/>
      <c r="B107" s="24"/>
      <c r="F107" s="22"/>
      <c r="G107" s="22"/>
      <c r="H107" s="22"/>
      <c r="I107" s="22"/>
      <c r="K107" s="22"/>
      <c r="L107" s="22"/>
      <c r="M107" s="22"/>
      <c r="N107" s="22"/>
      <c r="O107" s="22"/>
      <c r="P107" s="22"/>
      <c r="Q107" s="22"/>
      <c r="R107" s="24"/>
      <c r="S107" s="24"/>
      <c r="T107" s="24"/>
      <c r="U107" s="24"/>
      <c r="V107" s="24"/>
      <c r="X107" s="22"/>
      <c r="Y107" s="22"/>
      <c r="Z107" s="22"/>
      <c r="AA107" s="22"/>
      <c r="AB107" s="22"/>
      <c r="AC107" s="22"/>
      <c r="AD107" s="24"/>
      <c r="AE107" s="24"/>
      <c r="AF107" s="24"/>
      <c r="AG107" s="24"/>
      <c r="AH107" s="24"/>
    </row>
    <row r="108" spans="1:34" s="9" customFormat="1" ht="15" customHeight="1" x14ac:dyDescent="0.3">
      <c r="A108" s="24"/>
      <c r="B108" s="24"/>
      <c r="F108" s="22"/>
      <c r="G108" s="22"/>
      <c r="H108" s="22"/>
      <c r="I108" s="22"/>
      <c r="K108" s="22"/>
      <c r="L108" s="22"/>
      <c r="M108" s="22"/>
      <c r="N108" s="22"/>
      <c r="O108" s="22"/>
      <c r="P108" s="22"/>
      <c r="Q108" s="22"/>
      <c r="R108" s="24"/>
      <c r="S108" s="24"/>
      <c r="T108" s="24"/>
      <c r="U108" s="24"/>
      <c r="V108" s="24"/>
      <c r="X108" s="22"/>
      <c r="Y108" s="22"/>
      <c r="Z108" s="22"/>
      <c r="AA108" s="22"/>
      <c r="AB108" s="22"/>
      <c r="AC108" s="22"/>
      <c r="AD108" s="24"/>
      <c r="AE108" s="24"/>
      <c r="AF108" s="24"/>
      <c r="AG108" s="24"/>
      <c r="AH108" s="24"/>
    </row>
    <row r="109" spans="1:34" s="9" customFormat="1" ht="15" customHeight="1" x14ac:dyDescent="0.3">
      <c r="A109" s="24"/>
      <c r="B109" s="24"/>
      <c r="F109" s="22"/>
      <c r="G109" s="22"/>
      <c r="H109" s="22"/>
      <c r="I109" s="22"/>
      <c r="K109" s="22"/>
      <c r="L109" s="22"/>
      <c r="M109" s="22"/>
      <c r="N109" s="22"/>
      <c r="O109" s="22"/>
      <c r="P109" s="22"/>
      <c r="Q109" s="22"/>
      <c r="R109" s="24"/>
      <c r="S109" s="24"/>
      <c r="T109" s="24"/>
      <c r="U109" s="24"/>
      <c r="V109" s="24"/>
      <c r="X109" s="22"/>
      <c r="Y109" s="22"/>
      <c r="Z109" s="22"/>
      <c r="AA109" s="22"/>
      <c r="AB109" s="22"/>
      <c r="AC109" s="22"/>
      <c r="AD109" s="24"/>
      <c r="AE109" s="24"/>
      <c r="AF109" s="24"/>
      <c r="AG109" s="24"/>
      <c r="AH109" s="24"/>
    </row>
    <row r="110" spans="1:34" s="9" customFormat="1" ht="15" customHeight="1" x14ac:dyDescent="0.3">
      <c r="A110" s="24"/>
      <c r="B110" s="24"/>
      <c r="F110" s="22"/>
      <c r="G110" s="22"/>
      <c r="H110" s="22"/>
      <c r="I110" s="22"/>
      <c r="K110" s="22"/>
      <c r="L110" s="22"/>
      <c r="M110" s="22"/>
      <c r="N110" s="22"/>
      <c r="O110" s="22"/>
      <c r="P110" s="22"/>
      <c r="Q110" s="22"/>
      <c r="R110" s="24"/>
      <c r="S110" s="24"/>
      <c r="T110" s="24"/>
      <c r="U110" s="24"/>
      <c r="V110" s="24"/>
      <c r="X110" s="22"/>
      <c r="Y110" s="22"/>
      <c r="Z110" s="22"/>
      <c r="AA110" s="22"/>
      <c r="AB110" s="22"/>
      <c r="AC110" s="22"/>
      <c r="AD110" s="24"/>
      <c r="AE110" s="24"/>
      <c r="AF110" s="24"/>
      <c r="AG110" s="24"/>
      <c r="AH110" s="24"/>
    </row>
    <row r="111" spans="1:34" s="9" customFormat="1" ht="15" customHeight="1" x14ac:dyDescent="0.3">
      <c r="A111" s="24"/>
      <c r="B111" s="24"/>
      <c r="F111" s="22"/>
      <c r="G111" s="22"/>
      <c r="H111" s="22"/>
      <c r="I111" s="22"/>
      <c r="K111" s="22"/>
      <c r="L111" s="22"/>
      <c r="M111" s="22"/>
      <c r="N111" s="22"/>
      <c r="O111" s="22"/>
      <c r="P111" s="22"/>
      <c r="Q111" s="22"/>
      <c r="R111" s="24"/>
      <c r="S111" s="24"/>
      <c r="T111" s="24"/>
      <c r="U111" s="24"/>
      <c r="V111" s="24"/>
      <c r="X111" s="22"/>
      <c r="Y111" s="22"/>
      <c r="Z111" s="22"/>
      <c r="AA111" s="22"/>
      <c r="AB111" s="22"/>
      <c r="AC111" s="22"/>
      <c r="AD111" s="24"/>
      <c r="AE111" s="24"/>
      <c r="AF111" s="24"/>
      <c r="AG111" s="24"/>
      <c r="AH111" s="24"/>
    </row>
    <row r="112" spans="1:34" s="9" customFormat="1" ht="15" customHeight="1" x14ac:dyDescent="0.3">
      <c r="A112" s="24"/>
      <c r="B112" s="24"/>
      <c r="F112" s="22"/>
      <c r="G112" s="22"/>
      <c r="H112" s="22"/>
      <c r="I112" s="22"/>
      <c r="K112" s="22"/>
      <c r="L112" s="22"/>
      <c r="M112" s="22"/>
      <c r="N112" s="22"/>
      <c r="O112" s="22"/>
      <c r="P112" s="22"/>
      <c r="Q112" s="22"/>
      <c r="R112" s="24"/>
      <c r="S112" s="24"/>
      <c r="T112" s="24"/>
      <c r="U112" s="24"/>
      <c r="V112" s="24"/>
      <c r="X112" s="22"/>
      <c r="Y112" s="22"/>
      <c r="Z112" s="22"/>
      <c r="AA112" s="22"/>
      <c r="AB112" s="22"/>
      <c r="AC112" s="22"/>
      <c r="AD112" s="24"/>
      <c r="AE112" s="24"/>
      <c r="AF112" s="24"/>
      <c r="AG112" s="24"/>
      <c r="AH112" s="24"/>
    </row>
    <row r="113" spans="1:34" s="9" customFormat="1" ht="15" customHeight="1" x14ac:dyDescent="0.3">
      <c r="A113" s="24"/>
      <c r="B113" s="24"/>
      <c r="F113" s="22"/>
      <c r="G113" s="22"/>
      <c r="H113" s="22"/>
      <c r="I113" s="22"/>
      <c r="K113" s="22"/>
      <c r="L113" s="22"/>
      <c r="M113" s="22"/>
      <c r="N113" s="22"/>
      <c r="O113" s="22"/>
      <c r="P113" s="22"/>
      <c r="Q113" s="22"/>
      <c r="R113" s="24"/>
      <c r="S113" s="24"/>
      <c r="T113" s="24"/>
      <c r="U113" s="24"/>
      <c r="V113" s="24"/>
      <c r="X113" s="22"/>
      <c r="Y113" s="22"/>
      <c r="Z113" s="22"/>
      <c r="AA113" s="22"/>
      <c r="AB113" s="22"/>
      <c r="AC113" s="22"/>
      <c r="AD113" s="24"/>
      <c r="AE113" s="24"/>
      <c r="AF113" s="24"/>
      <c r="AG113" s="24"/>
      <c r="AH113" s="24"/>
    </row>
    <row r="114" spans="1:34" s="9" customFormat="1" ht="15" customHeight="1" x14ac:dyDescent="0.3">
      <c r="A114" s="24"/>
      <c r="B114" s="24"/>
      <c r="F114" s="22"/>
      <c r="G114" s="22"/>
      <c r="H114" s="22"/>
      <c r="I114" s="22"/>
      <c r="K114" s="22"/>
      <c r="L114" s="22"/>
      <c r="M114" s="22"/>
      <c r="N114" s="22"/>
      <c r="O114" s="22"/>
      <c r="P114" s="22"/>
      <c r="Q114" s="22"/>
      <c r="R114" s="24"/>
      <c r="S114" s="24"/>
      <c r="T114" s="24"/>
      <c r="U114" s="24"/>
      <c r="V114" s="24"/>
      <c r="X114" s="22"/>
      <c r="Y114" s="22"/>
      <c r="Z114" s="22"/>
      <c r="AA114" s="22"/>
      <c r="AB114" s="22"/>
      <c r="AC114" s="22"/>
      <c r="AD114" s="24"/>
      <c r="AE114" s="24"/>
      <c r="AF114" s="24"/>
      <c r="AG114" s="24"/>
      <c r="AH114" s="24"/>
    </row>
    <row r="115" spans="1:34" s="9" customFormat="1" ht="15" customHeight="1" x14ac:dyDescent="0.3">
      <c r="A115" s="24"/>
      <c r="B115" s="24"/>
      <c r="F115" s="22"/>
      <c r="G115" s="22"/>
      <c r="H115" s="22"/>
      <c r="I115" s="22"/>
      <c r="K115" s="22"/>
      <c r="L115" s="22"/>
      <c r="M115" s="22"/>
      <c r="N115" s="22"/>
      <c r="O115" s="22"/>
      <c r="P115" s="22"/>
      <c r="Q115" s="22"/>
      <c r="R115" s="24"/>
      <c r="S115" s="24"/>
      <c r="T115" s="24"/>
      <c r="U115" s="24"/>
      <c r="V115" s="24"/>
      <c r="X115" s="22"/>
      <c r="Y115" s="22"/>
      <c r="Z115" s="22"/>
      <c r="AA115" s="22"/>
      <c r="AB115" s="22"/>
      <c r="AC115" s="22"/>
      <c r="AD115" s="24"/>
      <c r="AE115" s="24"/>
      <c r="AF115" s="24"/>
      <c r="AG115" s="24"/>
      <c r="AH115" s="24"/>
    </row>
  </sheetData>
  <sheetProtection algorithmName="SHA-512" hashValue="31Ft+czBvhY/a9jzRznGVvyJF1M/MxyCWEs8qSUjLKBkkkkK8CzB4idcpZL50eiAU/5DKgzNVn38Bvqvfx8r2A==" saltValue="Cwqdp/3CNsvsoSdFas+CIQ==" spinCount="100000" sheet="1" selectLockedCells="1"/>
  <mergeCells count="40">
    <mergeCell ref="L65:M65"/>
    <mergeCell ref="L66:M66"/>
    <mergeCell ref="C56:H61"/>
    <mergeCell ref="E30:F30"/>
    <mergeCell ref="E32:F32"/>
    <mergeCell ref="E33:F33"/>
    <mergeCell ref="E34:F34"/>
    <mergeCell ref="E35:F35"/>
    <mergeCell ref="C38:H38"/>
    <mergeCell ref="L63:M63"/>
    <mergeCell ref="L62:M62"/>
    <mergeCell ref="E31:F31"/>
    <mergeCell ref="G32:H32"/>
    <mergeCell ref="F5:I6"/>
    <mergeCell ref="AF26:AP26"/>
    <mergeCell ref="K29:K30"/>
    <mergeCell ref="C39:H46"/>
    <mergeCell ref="C55:H55"/>
    <mergeCell ref="N23:Q23"/>
    <mergeCell ref="N24:Q24"/>
    <mergeCell ref="N30:Q30"/>
    <mergeCell ref="P49:Q49"/>
    <mergeCell ref="P50:Q50"/>
    <mergeCell ref="P51:Q51"/>
    <mergeCell ref="P52:Q52"/>
    <mergeCell ref="N43:Q43"/>
    <mergeCell ref="N44:Q44"/>
    <mergeCell ref="N45:Q45"/>
    <mergeCell ref="N47:Q47"/>
    <mergeCell ref="N15:Q15"/>
    <mergeCell ref="N16:Q16"/>
    <mergeCell ref="N17:Q17"/>
    <mergeCell ref="N21:Q21"/>
    <mergeCell ref="N22:Q22"/>
    <mergeCell ref="K1:Q1"/>
    <mergeCell ref="K2:Q2"/>
    <mergeCell ref="K3:Q3"/>
    <mergeCell ref="C1:I1"/>
    <mergeCell ref="C2:I2"/>
    <mergeCell ref="C3:I3"/>
  </mergeCells>
  <conditionalFormatting sqref="E34">
    <cfRule type="cellIs" dxfId="46" priority="11" operator="equal">
      <formula>"Exceeds Limit"</formula>
    </cfRule>
    <cfRule type="cellIs" dxfId="45" priority="12" operator="equal">
      <formula>"Within Limit"</formula>
    </cfRule>
    <cfRule type="cellIs" dxfId="44" priority="13" operator="equal">
      <formula>"Over Limit"</formula>
    </cfRule>
  </conditionalFormatting>
  <conditionalFormatting sqref="M69">
    <cfRule type="cellIs" dxfId="43" priority="1" operator="equal">
      <formula>"EXCEEDS LIMITS"</formula>
    </cfRule>
    <cfRule type="cellIs" dxfId="42" priority="2" operator="equal">
      <formula>"WITHIN LIMITS"</formula>
    </cfRule>
    <cfRule type="cellIs" dxfId="41" priority="3" operator="equal">
      <formula>"Exceeds Limit"</formula>
    </cfRule>
    <cfRule type="cellIs" dxfId="40" priority="4" operator="equal">
      <formula>"Within Limit"</formula>
    </cfRule>
    <cfRule type="cellIs" dxfId="39" priority="5" operator="equal">
      <formula>"Over Limit"</formula>
    </cfRule>
  </conditionalFormatting>
  <conditionalFormatting sqref="O63">
    <cfRule type="cellIs" dxfId="38" priority="6" operator="equal">
      <formula>"EXCEEDS LIMITS"</formula>
    </cfRule>
    <cfRule type="cellIs" dxfId="37" priority="7" operator="equal">
      <formula>"WITHIN LIMITS"</formula>
    </cfRule>
    <cfRule type="cellIs" dxfId="36" priority="8" operator="equal">
      <formula>"Exceeds Limit"</formula>
    </cfRule>
    <cfRule type="cellIs" dxfId="35" priority="9" operator="equal">
      <formula>"Within Limit"</formula>
    </cfRule>
    <cfRule type="cellIs" dxfId="34" priority="10" operator="equal">
      <formula>"Over Limit"</formula>
    </cfRule>
  </conditionalFormatting>
  <dataValidations count="3">
    <dataValidation type="list" showInputMessage="1" showErrorMessage="1" sqref="E5:E7" xr:uid="{2B7B5BC9-565D-41E8-9D38-07659A75098C}">
      <formula1>$B$4:$B$4</formula1>
    </dataValidation>
    <dataValidation type="list" allowBlank="1" showInputMessage="1" showErrorMessage="1" sqref="L57" xr:uid="{65DA8C75-E71A-4A7A-B8BE-E0A5DAC00CFF}">
      <formula1>$T$57:$T$58</formula1>
    </dataValidation>
    <dataValidation type="list" allowBlank="1" showInputMessage="1" showErrorMessage="1" sqref="H31" xr:uid="{E129272B-A844-40C1-9E71-9D172B6346C0}">
      <formula1>T14:T16</formula1>
    </dataValidation>
  </dataValidations>
  <printOptions horizontalCentered="1"/>
  <pageMargins left="0.2" right="0.2" top="0.3" bottom="0.3" header="0.3" footer="0.3"/>
  <pageSetup paperSize="5" scale="80" fitToHeight="0" orientation="portrait" r:id="rId1"/>
  <headerFooter>
    <oddFooter>&amp;L&amp;"Arial Narrow,Regular"&amp;8
&amp;A&amp;R&amp;"Arial Narrow,Regular"&amp;8Print Date: &amp;D
Page &amp;P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4453F-39DC-4B90-835E-7464F532DFA4}">
  <sheetPr codeName="Sheet12">
    <pageSetUpPr fitToPage="1"/>
  </sheetPr>
  <dimension ref="A1:AS57"/>
  <sheetViews>
    <sheetView showGridLines="0" view="pageBreakPreview" zoomScaleNormal="100" zoomScaleSheetLayoutView="100" workbookViewId="0">
      <pane xSplit="5" ySplit="3" topLeftCell="F4" activePane="bottomRight" state="frozen"/>
      <selection pane="topRight" activeCell="F1" sqref="F1"/>
      <selection pane="bottomLeft" activeCell="A3" sqref="A3"/>
      <selection pane="bottomRight" activeCell="F4" sqref="F4"/>
    </sheetView>
    <sheetView workbookViewId="1"/>
  </sheetViews>
  <sheetFormatPr defaultColWidth="9.1796875" defaultRowHeight="13" x14ac:dyDescent="0.3"/>
  <cols>
    <col min="1" max="1" width="3.54296875" style="9" customWidth="1"/>
    <col min="2" max="2" width="12" style="9" customWidth="1"/>
    <col min="3" max="3" width="5.81640625" style="9" customWidth="1"/>
    <col min="4" max="4" width="33.81640625" style="9" customWidth="1"/>
    <col min="5" max="45" width="10.54296875" style="9" customWidth="1"/>
    <col min="46" max="16384" width="9.1796875" style="9"/>
  </cols>
  <sheetData>
    <row r="1" spans="1:45" ht="17.25" customHeight="1" thickBot="1" x14ac:dyDescent="0.45">
      <c r="B1" s="402" t="s">
        <v>765</v>
      </c>
      <c r="C1" s="558"/>
      <c r="D1" s="559"/>
      <c r="E1" s="79"/>
      <c r="F1" s="560"/>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row>
    <row r="2" spans="1:45" ht="7.5" customHeight="1" x14ac:dyDescent="0.4">
      <c r="B2" s="19"/>
      <c r="C2" s="561"/>
      <c r="D2" s="44"/>
      <c r="F2" s="14"/>
    </row>
    <row r="3" spans="1:45" s="562" customFormat="1" ht="13.5" customHeight="1" x14ac:dyDescent="0.3">
      <c r="C3" s="563"/>
      <c r="D3" s="564"/>
      <c r="E3" s="565" t="s">
        <v>660</v>
      </c>
      <c r="F3" s="562">
        <v>1</v>
      </c>
      <c r="G3" s="562">
        <v>2</v>
      </c>
      <c r="H3" s="562">
        <v>3</v>
      </c>
      <c r="I3" s="562">
        <v>4</v>
      </c>
      <c r="J3" s="562">
        <v>5</v>
      </c>
      <c r="K3" s="562">
        <v>6</v>
      </c>
      <c r="L3" s="562">
        <v>7</v>
      </c>
      <c r="M3" s="562">
        <v>8</v>
      </c>
      <c r="N3" s="562">
        <v>9</v>
      </c>
      <c r="O3" s="562">
        <v>10</v>
      </c>
      <c r="P3" s="562">
        <v>11</v>
      </c>
      <c r="Q3" s="562">
        <v>12</v>
      </c>
      <c r="R3" s="562">
        <v>13</v>
      </c>
      <c r="S3" s="562">
        <v>14</v>
      </c>
      <c r="T3" s="562">
        <v>15</v>
      </c>
      <c r="U3" s="562">
        <v>16</v>
      </c>
      <c r="V3" s="562">
        <v>17</v>
      </c>
      <c r="W3" s="562">
        <v>18</v>
      </c>
      <c r="X3" s="562">
        <v>19</v>
      </c>
      <c r="Y3" s="562">
        <v>20</v>
      </c>
      <c r="Z3" s="562">
        <v>21</v>
      </c>
      <c r="AA3" s="562">
        <v>22</v>
      </c>
      <c r="AB3" s="562">
        <v>23</v>
      </c>
      <c r="AC3" s="562">
        <v>24</v>
      </c>
      <c r="AD3" s="562">
        <v>25</v>
      </c>
      <c r="AE3" s="562">
        <v>26</v>
      </c>
      <c r="AF3" s="562">
        <v>27</v>
      </c>
      <c r="AG3" s="562">
        <v>28</v>
      </c>
      <c r="AH3" s="562">
        <v>29</v>
      </c>
      <c r="AI3" s="562">
        <v>30</v>
      </c>
      <c r="AJ3" s="562">
        <v>31</v>
      </c>
      <c r="AK3" s="562">
        <v>32</v>
      </c>
      <c r="AL3" s="562">
        <v>33</v>
      </c>
      <c r="AM3" s="562">
        <v>34</v>
      </c>
      <c r="AN3" s="562">
        <v>35</v>
      </c>
      <c r="AO3" s="562">
        <v>36</v>
      </c>
      <c r="AP3" s="562">
        <v>37</v>
      </c>
      <c r="AQ3" s="562">
        <v>38</v>
      </c>
      <c r="AR3" s="562">
        <v>39</v>
      </c>
      <c r="AS3" s="562">
        <v>40</v>
      </c>
    </row>
    <row r="4" spans="1:45" ht="12.75" customHeight="1" x14ac:dyDescent="0.3">
      <c r="B4" s="566" t="s">
        <v>653</v>
      </c>
      <c r="C4" s="567"/>
      <c r="D4" s="568" t="s">
        <v>666</v>
      </c>
      <c r="E4" s="723">
        <v>0.02</v>
      </c>
      <c r="F4" s="593"/>
      <c r="G4" s="569">
        <f t="shared" ref="G4:AS4" si="0">F4*(1+$E4)</f>
        <v>0</v>
      </c>
      <c r="H4" s="569">
        <f t="shared" si="0"/>
        <v>0</v>
      </c>
      <c r="I4" s="569">
        <f t="shared" si="0"/>
        <v>0</v>
      </c>
      <c r="J4" s="569">
        <f t="shared" si="0"/>
        <v>0</v>
      </c>
      <c r="K4" s="569">
        <f t="shared" si="0"/>
        <v>0</v>
      </c>
      <c r="L4" s="569">
        <f t="shared" si="0"/>
        <v>0</v>
      </c>
      <c r="M4" s="569">
        <f t="shared" si="0"/>
        <v>0</v>
      </c>
      <c r="N4" s="569">
        <f t="shared" si="0"/>
        <v>0</v>
      </c>
      <c r="O4" s="569">
        <f t="shared" si="0"/>
        <v>0</v>
      </c>
      <c r="P4" s="569">
        <f t="shared" si="0"/>
        <v>0</v>
      </c>
      <c r="Q4" s="569">
        <f t="shared" si="0"/>
        <v>0</v>
      </c>
      <c r="R4" s="569">
        <f t="shared" si="0"/>
        <v>0</v>
      </c>
      <c r="S4" s="569">
        <f t="shared" si="0"/>
        <v>0</v>
      </c>
      <c r="T4" s="569">
        <f t="shared" si="0"/>
        <v>0</v>
      </c>
      <c r="U4" s="569">
        <f t="shared" si="0"/>
        <v>0</v>
      </c>
      <c r="V4" s="569">
        <f t="shared" si="0"/>
        <v>0</v>
      </c>
      <c r="W4" s="569">
        <f t="shared" si="0"/>
        <v>0</v>
      </c>
      <c r="X4" s="569">
        <f t="shared" si="0"/>
        <v>0</v>
      </c>
      <c r="Y4" s="569">
        <f t="shared" si="0"/>
        <v>0</v>
      </c>
      <c r="Z4" s="569">
        <f t="shared" si="0"/>
        <v>0</v>
      </c>
      <c r="AA4" s="569">
        <f t="shared" si="0"/>
        <v>0</v>
      </c>
      <c r="AB4" s="569">
        <f t="shared" si="0"/>
        <v>0</v>
      </c>
      <c r="AC4" s="569">
        <f t="shared" si="0"/>
        <v>0</v>
      </c>
      <c r="AD4" s="569">
        <f t="shared" si="0"/>
        <v>0</v>
      </c>
      <c r="AE4" s="569">
        <f t="shared" si="0"/>
        <v>0</v>
      </c>
      <c r="AF4" s="569">
        <f t="shared" si="0"/>
        <v>0</v>
      </c>
      <c r="AG4" s="569">
        <f t="shared" si="0"/>
        <v>0</v>
      </c>
      <c r="AH4" s="569">
        <f t="shared" si="0"/>
        <v>0</v>
      </c>
      <c r="AI4" s="569">
        <f t="shared" si="0"/>
        <v>0</v>
      </c>
      <c r="AJ4" s="569">
        <f t="shared" si="0"/>
        <v>0</v>
      </c>
      <c r="AK4" s="569">
        <f t="shared" si="0"/>
        <v>0</v>
      </c>
      <c r="AL4" s="569">
        <f t="shared" si="0"/>
        <v>0</v>
      </c>
      <c r="AM4" s="569">
        <f t="shared" si="0"/>
        <v>0</v>
      </c>
      <c r="AN4" s="569">
        <f t="shared" si="0"/>
        <v>0</v>
      </c>
      <c r="AO4" s="569">
        <f t="shared" si="0"/>
        <v>0</v>
      </c>
      <c r="AP4" s="569">
        <f t="shared" si="0"/>
        <v>0</v>
      </c>
      <c r="AQ4" s="569">
        <f t="shared" si="0"/>
        <v>0</v>
      </c>
      <c r="AR4" s="569">
        <f t="shared" si="0"/>
        <v>0</v>
      </c>
      <c r="AS4" s="570">
        <f t="shared" si="0"/>
        <v>0</v>
      </c>
    </row>
    <row r="5" spans="1:45" ht="12.75" customHeight="1" x14ac:dyDescent="0.3">
      <c r="B5" s="566" t="s">
        <v>653</v>
      </c>
      <c r="C5" s="567"/>
      <c r="D5" s="568" t="s">
        <v>667</v>
      </c>
      <c r="E5" s="723">
        <v>0.02</v>
      </c>
      <c r="F5" s="593"/>
      <c r="G5" s="569">
        <f t="shared" ref="G5:AS5" si="1">F5*(1+$E5)</f>
        <v>0</v>
      </c>
      <c r="H5" s="569">
        <f t="shared" si="1"/>
        <v>0</v>
      </c>
      <c r="I5" s="569">
        <f t="shared" si="1"/>
        <v>0</v>
      </c>
      <c r="J5" s="569">
        <f t="shared" si="1"/>
        <v>0</v>
      </c>
      <c r="K5" s="569">
        <f t="shared" si="1"/>
        <v>0</v>
      </c>
      <c r="L5" s="569">
        <f t="shared" si="1"/>
        <v>0</v>
      </c>
      <c r="M5" s="569">
        <f t="shared" si="1"/>
        <v>0</v>
      </c>
      <c r="N5" s="569">
        <f t="shared" si="1"/>
        <v>0</v>
      </c>
      <c r="O5" s="569">
        <f t="shared" si="1"/>
        <v>0</v>
      </c>
      <c r="P5" s="569">
        <f t="shared" si="1"/>
        <v>0</v>
      </c>
      <c r="Q5" s="569">
        <f t="shared" si="1"/>
        <v>0</v>
      </c>
      <c r="R5" s="569">
        <f t="shared" si="1"/>
        <v>0</v>
      </c>
      <c r="S5" s="569">
        <f t="shared" si="1"/>
        <v>0</v>
      </c>
      <c r="T5" s="569">
        <f t="shared" si="1"/>
        <v>0</v>
      </c>
      <c r="U5" s="569">
        <f t="shared" si="1"/>
        <v>0</v>
      </c>
      <c r="V5" s="569">
        <f t="shared" si="1"/>
        <v>0</v>
      </c>
      <c r="W5" s="569">
        <f t="shared" si="1"/>
        <v>0</v>
      </c>
      <c r="X5" s="569">
        <f t="shared" si="1"/>
        <v>0</v>
      </c>
      <c r="Y5" s="569">
        <f t="shared" si="1"/>
        <v>0</v>
      </c>
      <c r="Z5" s="569">
        <f t="shared" si="1"/>
        <v>0</v>
      </c>
      <c r="AA5" s="569">
        <f t="shared" si="1"/>
        <v>0</v>
      </c>
      <c r="AB5" s="569">
        <f t="shared" si="1"/>
        <v>0</v>
      </c>
      <c r="AC5" s="569">
        <f t="shared" si="1"/>
        <v>0</v>
      </c>
      <c r="AD5" s="569">
        <f t="shared" si="1"/>
        <v>0</v>
      </c>
      <c r="AE5" s="569">
        <f t="shared" si="1"/>
        <v>0</v>
      </c>
      <c r="AF5" s="569">
        <f t="shared" si="1"/>
        <v>0</v>
      </c>
      <c r="AG5" s="569">
        <f t="shared" si="1"/>
        <v>0</v>
      </c>
      <c r="AH5" s="569">
        <f t="shared" si="1"/>
        <v>0</v>
      </c>
      <c r="AI5" s="569">
        <f t="shared" si="1"/>
        <v>0</v>
      </c>
      <c r="AJ5" s="569">
        <f t="shared" si="1"/>
        <v>0</v>
      </c>
      <c r="AK5" s="569">
        <f t="shared" si="1"/>
        <v>0</v>
      </c>
      <c r="AL5" s="569">
        <f t="shared" si="1"/>
        <v>0</v>
      </c>
      <c r="AM5" s="569">
        <f t="shared" si="1"/>
        <v>0</v>
      </c>
      <c r="AN5" s="569">
        <f t="shared" si="1"/>
        <v>0</v>
      </c>
      <c r="AO5" s="569">
        <f t="shared" si="1"/>
        <v>0</v>
      </c>
      <c r="AP5" s="569">
        <f t="shared" si="1"/>
        <v>0</v>
      </c>
      <c r="AQ5" s="569">
        <f t="shared" si="1"/>
        <v>0</v>
      </c>
      <c r="AR5" s="569">
        <f t="shared" si="1"/>
        <v>0</v>
      </c>
      <c r="AS5" s="570">
        <f t="shared" si="1"/>
        <v>0</v>
      </c>
    </row>
    <row r="6" spans="1:45" ht="12.75" customHeight="1" x14ac:dyDescent="0.3">
      <c r="B6" s="566" t="s">
        <v>653</v>
      </c>
      <c r="C6" s="567"/>
      <c r="D6" s="568" t="s">
        <v>659</v>
      </c>
      <c r="E6" s="571"/>
      <c r="F6" s="572">
        <f t="shared" ref="F6:AS6" si="2">SUM(F4:F5)</f>
        <v>0</v>
      </c>
      <c r="G6" s="573">
        <f t="shared" si="2"/>
        <v>0</v>
      </c>
      <c r="H6" s="573">
        <f t="shared" si="2"/>
        <v>0</v>
      </c>
      <c r="I6" s="573">
        <f t="shared" si="2"/>
        <v>0</v>
      </c>
      <c r="J6" s="573">
        <f t="shared" si="2"/>
        <v>0</v>
      </c>
      <c r="K6" s="573">
        <f t="shared" si="2"/>
        <v>0</v>
      </c>
      <c r="L6" s="573">
        <f t="shared" si="2"/>
        <v>0</v>
      </c>
      <c r="M6" s="573">
        <f t="shared" si="2"/>
        <v>0</v>
      </c>
      <c r="N6" s="573">
        <f t="shared" si="2"/>
        <v>0</v>
      </c>
      <c r="O6" s="573">
        <f t="shared" si="2"/>
        <v>0</v>
      </c>
      <c r="P6" s="573">
        <f t="shared" si="2"/>
        <v>0</v>
      </c>
      <c r="Q6" s="573">
        <f t="shared" si="2"/>
        <v>0</v>
      </c>
      <c r="R6" s="573">
        <f t="shared" si="2"/>
        <v>0</v>
      </c>
      <c r="S6" s="573">
        <f t="shared" si="2"/>
        <v>0</v>
      </c>
      <c r="T6" s="573">
        <f t="shared" si="2"/>
        <v>0</v>
      </c>
      <c r="U6" s="573">
        <f t="shared" si="2"/>
        <v>0</v>
      </c>
      <c r="V6" s="573">
        <f t="shared" si="2"/>
        <v>0</v>
      </c>
      <c r="W6" s="573">
        <f t="shared" si="2"/>
        <v>0</v>
      </c>
      <c r="X6" s="573">
        <f t="shared" si="2"/>
        <v>0</v>
      </c>
      <c r="Y6" s="573">
        <f t="shared" si="2"/>
        <v>0</v>
      </c>
      <c r="Z6" s="573">
        <f t="shared" si="2"/>
        <v>0</v>
      </c>
      <c r="AA6" s="573">
        <f t="shared" si="2"/>
        <v>0</v>
      </c>
      <c r="AB6" s="573">
        <f t="shared" si="2"/>
        <v>0</v>
      </c>
      <c r="AC6" s="573">
        <f t="shared" si="2"/>
        <v>0</v>
      </c>
      <c r="AD6" s="573">
        <f t="shared" si="2"/>
        <v>0</v>
      </c>
      <c r="AE6" s="573">
        <f t="shared" si="2"/>
        <v>0</v>
      </c>
      <c r="AF6" s="573">
        <f t="shared" si="2"/>
        <v>0</v>
      </c>
      <c r="AG6" s="573">
        <f t="shared" si="2"/>
        <v>0</v>
      </c>
      <c r="AH6" s="573">
        <f t="shared" si="2"/>
        <v>0</v>
      </c>
      <c r="AI6" s="573">
        <f t="shared" si="2"/>
        <v>0</v>
      </c>
      <c r="AJ6" s="573">
        <f t="shared" si="2"/>
        <v>0</v>
      </c>
      <c r="AK6" s="573">
        <f t="shared" si="2"/>
        <v>0</v>
      </c>
      <c r="AL6" s="573">
        <f t="shared" si="2"/>
        <v>0</v>
      </c>
      <c r="AM6" s="573">
        <f t="shared" si="2"/>
        <v>0</v>
      </c>
      <c r="AN6" s="573">
        <f t="shared" si="2"/>
        <v>0</v>
      </c>
      <c r="AO6" s="573">
        <f t="shared" si="2"/>
        <v>0</v>
      </c>
      <c r="AP6" s="573">
        <f t="shared" si="2"/>
        <v>0</v>
      </c>
      <c r="AQ6" s="573">
        <f t="shared" si="2"/>
        <v>0</v>
      </c>
      <c r="AR6" s="573">
        <f t="shared" si="2"/>
        <v>0</v>
      </c>
      <c r="AS6" s="572">
        <f t="shared" si="2"/>
        <v>0</v>
      </c>
    </row>
    <row r="7" spans="1:45" ht="12.75" customHeight="1" x14ac:dyDescent="0.3">
      <c r="A7" s="574"/>
      <c r="B7" s="575" t="s">
        <v>655</v>
      </c>
      <c r="C7" s="456">
        <v>0.08</v>
      </c>
      <c r="D7" s="576" t="s">
        <v>658</v>
      </c>
      <c r="E7" s="577"/>
      <c r="F7" s="570">
        <f t="shared" ref="F7:AS7" si="3">-$C7*F6</f>
        <v>0</v>
      </c>
      <c r="G7" s="569">
        <f t="shared" si="3"/>
        <v>0</v>
      </c>
      <c r="H7" s="569">
        <f t="shared" si="3"/>
        <v>0</v>
      </c>
      <c r="I7" s="569">
        <f t="shared" si="3"/>
        <v>0</v>
      </c>
      <c r="J7" s="569">
        <f t="shared" si="3"/>
        <v>0</v>
      </c>
      <c r="K7" s="569">
        <f t="shared" si="3"/>
        <v>0</v>
      </c>
      <c r="L7" s="569">
        <f t="shared" si="3"/>
        <v>0</v>
      </c>
      <c r="M7" s="569">
        <f t="shared" si="3"/>
        <v>0</v>
      </c>
      <c r="N7" s="569">
        <f t="shared" si="3"/>
        <v>0</v>
      </c>
      <c r="O7" s="569">
        <f t="shared" si="3"/>
        <v>0</v>
      </c>
      <c r="P7" s="569">
        <f t="shared" si="3"/>
        <v>0</v>
      </c>
      <c r="Q7" s="569">
        <f t="shared" si="3"/>
        <v>0</v>
      </c>
      <c r="R7" s="569">
        <f t="shared" si="3"/>
        <v>0</v>
      </c>
      <c r="S7" s="569">
        <f t="shared" si="3"/>
        <v>0</v>
      </c>
      <c r="T7" s="569">
        <f t="shared" si="3"/>
        <v>0</v>
      </c>
      <c r="U7" s="569">
        <f t="shared" si="3"/>
        <v>0</v>
      </c>
      <c r="V7" s="569">
        <f t="shared" si="3"/>
        <v>0</v>
      </c>
      <c r="W7" s="569">
        <f t="shared" si="3"/>
        <v>0</v>
      </c>
      <c r="X7" s="569">
        <f t="shared" si="3"/>
        <v>0</v>
      </c>
      <c r="Y7" s="569">
        <f t="shared" si="3"/>
        <v>0</v>
      </c>
      <c r="Z7" s="569">
        <f t="shared" si="3"/>
        <v>0</v>
      </c>
      <c r="AA7" s="569">
        <f t="shared" si="3"/>
        <v>0</v>
      </c>
      <c r="AB7" s="569">
        <f t="shared" si="3"/>
        <v>0</v>
      </c>
      <c r="AC7" s="569">
        <f t="shared" si="3"/>
        <v>0</v>
      </c>
      <c r="AD7" s="569">
        <f t="shared" si="3"/>
        <v>0</v>
      </c>
      <c r="AE7" s="569">
        <f t="shared" si="3"/>
        <v>0</v>
      </c>
      <c r="AF7" s="569">
        <f t="shared" si="3"/>
        <v>0</v>
      </c>
      <c r="AG7" s="569">
        <f t="shared" si="3"/>
        <v>0</v>
      </c>
      <c r="AH7" s="569">
        <f t="shared" si="3"/>
        <v>0</v>
      </c>
      <c r="AI7" s="569">
        <f t="shared" si="3"/>
        <v>0</v>
      </c>
      <c r="AJ7" s="569">
        <f t="shared" si="3"/>
        <v>0</v>
      </c>
      <c r="AK7" s="569">
        <f t="shared" si="3"/>
        <v>0</v>
      </c>
      <c r="AL7" s="569">
        <f t="shared" si="3"/>
        <v>0</v>
      </c>
      <c r="AM7" s="569">
        <f t="shared" si="3"/>
        <v>0</v>
      </c>
      <c r="AN7" s="569">
        <f t="shared" si="3"/>
        <v>0</v>
      </c>
      <c r="AO7" s="569">
        <f t="shared" si="3"/>
        <v>0</v>
      </c>
      <c r="AP7" s="569">
        <f t="shared" si="3"/>
        <v>0</v>
      </c>
      <c r="AQ7" s="569">
        <f t="shared" si="3"/>
        <v>0</v>
      </c>
      <c r="AR7" s="569">
        <f t="shared" si="3"/>
        <v>0</v>
      </c>
      <c r="AS7" s="570">
        <f t="shared" si="3"/>
        <v>0</v>
      </c>
    </row>
    <row r="8" spans="1:45" ht="12.75" customHeight="1" x14ac:dyDescent="0.3">
      <c r="A8" s="574"/>
      <c r="B8" s="575" t="s">
        <v>653</v>
      </c>
      <c r="C8" s="578"/>
      <c r="D8" s="579" t="s">
        <v>657</v>
      </c>
      <c r="E8" s="580"/>
      <c r="F8" s="581">
        <f t="shared" ref="F8:AS8" si="4">SUM(F6:F7)</f>
        <v>0</v>
      </c>
      <c r="G8" s="582">
        <f t="shared" si="4"/>
        <v>0</v>
      </c>
      <c r="H8" s="582">
        <f t="shared" si="4"/>
        <v>0</v>
      </c>
      <c r="I8" s="582">
        <f t="shared" si="4"/>
        <v>0</v>
      </c>
      <c r="J8" s="582">
        <f t="shared" si="4"/>
        <v>0</v>
      </c>
      <c r="K8" s="582">
        <f t="shared" si="4"/>
        <v>0</v>
      </c>
      <c r="L8" s="582">
        <f t="shared" si="4"/>
        <v>0</v>
      </c>
      <c r="M8" s="582">
        <f t="shared" si="4"/>
        <v>0</v>
      </c>
      <c r="N8" s="582">
        <f t="shared" si="4"/>
        <v>0</v>
      </c>
      <c r="O8" s="582">
        <f t="shared" si="4"/>
        <v>0</v>
      </c>
      <c r="P8" s="582">
        <f t="shared" si="4"/>
        <v>0</v>
      </c>
      <c r="Q8" s="582">
        <f t="shared" si="4"/>
        <v>0</v>
      </c>
      <c r="R8" s="582">
        <f t="shared" si="4"/>
        <v>0</v>
      </c>
      <c r="S8" s="582">
        <f t="shared" si="4"/>
        <v>0</v>
      </c>
      <c r="T8" s="582">
        <f t="shared" si="4"/>
        <v>0</v>
      </c>
      <c r="U8" s="582">
        <f t="shared" si="4"/>
        <v>0</v>
      </c>
      <c r="V8" s="582">
        <f t="shared" si="4"/>
        <v>0</v>
      </c>
      <c r="W8" s="582">
        <f t="shared" si="4"/>
        <v>0</v>
      </c>
      <c r="X8" s="582">
        <f t="shared" si="4"/>
        <v>0</v>
      </c>
      <c r="Y8" s="582">
        <f t="shared" si="4"/>
        <v>0</v>
      </c>
      <c r="Z8" s="582">
        <f t="shared" si="4"/>
        <v>0</v>
      </c>
      <c r="AA8" s="582">
        <f t="shared" si="4"/>
        <v>0</v>
      </c>
      <c r="AB8" s="582">
        <f t="shared" si="4"/>
        <v>0</v>
      </c>
      <c r="AC8" s="582">
        <f t="shared" si="4"/>
        <v>0</v>
      </c>
      <c r="AD8" s="582">
        <f t="shared" si="4"/>
        <v>0</v>
      </c>
      <c r="AE8" s="582">
        <f t="shared" si="4"/>
        <v>0</v>
      </c>
      <c r="AF8" s="582">
        <f t="shared" si="4"/>
        <v>0</v>
      </c>
      <c r="AG8" s="582">
        <f t="shared" si="4"/>
        <v>0</v>
      </c>
      <c r="AH8" s="582">
        <f t="shared" si="4"/>
        <v>0</v>
      </c>
      <c r="AI8" s="582">
        <f t="shared" si="4"/>
        <v>0</v>
      </c>
      <c r="AJ8" s="582">
        <f t="shared" si="4"/>
        <v>0</v>
      </c>
      <c r="AK8" s="582">
        <f t="shared" si="4"/>
        <v>0</v>
      </c>
      <c r="AL8" s="582">
        <f t="shared" si="4"/>
        <v>0</v>
      </c>
      <c r="AM8" s="582">
        <f t="shared" si="4"/>
        <v>0</v>
      </c>
      <c r="AN8" s="582">
        <f t="shared" si="4"/>
        <v>0</v>
      </c>
      <c r="AO8" s="582">
        <f t="shared" si="4"/>
        <v>0</v>
      </c>
      <c r="AP8" s="582">
        <f t="shared" si="4"/>
        <v>0</v>
      </c>
      <c r="AQ8" s="582">
        <f t="shared" si="4"/>
        <v>0</v>
      </c>
      <c r="AR8" s="582">
        <f t="shared" si="4"/>
        <v>0</v>
      </c>
      <c r="AS8" s="581">
        <f t="shared" si="4"/>
        <v>0</v>
      </c>
    </row>
    <row r="9" spans="1:45" ht="5.15" customHeight="1" x14ac:dyDescent="0.3">
      <c r="B9" s="583"/>
      <c r="C9" s="584"/>
      <c r="D9" s="579"/>
      <c r="E9" s="585"/>
      <c r="F9" s="569"/>
      <c r="G9" s="569"/>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70"/>
    </row>
    <row r="10" spans="1:45" ht="12.75" customHeight="1" x14ac:dyDescent="0.3">
      <c r="B10" s="566" t="s">
        <v>653</v>
      </c>
      <c r="C10" s="567"/>
      <c r="D10" s="568" t="s">
        <v>656</v>
      </c>
      <c r="E10" s="723">
        <v>0.02</v>
      </c>
      <c r="F10" s="593"/>
      <c r="G10" s="569">
        <f t="shared" ref="G10:AS10" si="5">F10*(1+$E10)</f>
        <v>0</v>
      </c>
      <c r="H10" s="569">
        <f t="shared" si="5"/>
        <v>0</v>
      </c>
      <c r="I10" s="569">
        <f t="shared" si="5"/>
        <v>0</v>
      </c>
      <c r="J10" s="569">
        <f t="shared" si="5"/>
        <v>0</v>
      </c>
      <c r="K10" s="569">
        <f t="shared" si="5"/>
        <v>0</v>
      </c>
      <c r="L10" s="569">
        <f t="shared" si="5"/>
        <v>0</v>
      </c>
      <c r="M10" s="569">
        <f t="shared" si="5"/>
        <v>0</v>
      </c>
      <c r="N10" s="569">
        <f t="shared" si="5"/>
        <v>0</v>
      </c>
      <c r="O10" s="569">
        <f t="shared" si="5"/>
        <v>0</v>
      </c>
      <c r="P10" s="569">
        <f t="shared" si="5"/>
        <v>0</v>
      </c>
      <c r="Q10" s="569">
        <f t="shared" si="5"/>
        <v>0</v>
      </c>
      <c r="R10" s="569">
        <f t="shared" si="5"/>
        <v>0</v>
      </c>
      <c r="S10" s="569">
        <f t="shared" si="5"/>
        <v>0</v>
      </c>
      <c r="T10" s="569">
        <f t="shared" si="5"/>
        <v>0</v>
      </c>
      <c r="U10" s="569">
        <f t="shared" si="5"/>
        <v>0</v>
      </c>
      <c r="V10" s="569">
        <f t="shared" si="5"/>
        <v>0</v>
      </c>
      <c r="W10" s="569">
        <f t="shared" si="5"/>
        <v>0</v>
      </c>
      <c r="X10" s="569">
        <f t="shared" si="5"/>
        <v>0</v>
      </c>
      <c r="Y10" s="569">
        <f t="shared" si="5"/>
        <v>0</v>
      </c>
      <c r="Z10" s="569">
        <f t="shared" si="5"/>
        <v>0</v>
      </c>
      <c r="AA10" s="569">
        <f t="shared" si="5"/>
        <v>0</v>
      </c>
      <c r="AB10" s="569">
        <f t="shared" si="5"/>
        <v>0</v>
      </c>
      <c r="AC10" s="569">
        <f t="shared" si="5"/>
        <v>0</v>
      </c>
      <c r="AD10" s="569">
        <f t="shared" si="5"/>
        <v>0</v>
      </c>
      <c r="AE10" s="569">
        <f t="shared" si="5"/>
        <v>0</v>
      </c>
      <c r="AF10" s="569">
        <f t="shared" si="5"/>
        <v>0</v>
      </c>
      <c r="AG10" s="569">
        <f t="shared" si="5"/>
        <v>0</v>
      </c>
      <c r="AH10" s="569">
        <f t="shared" si="5"/>
        <v>0</v>
      </c>
      <c r="AI10" s="569">
        <f t="shared" si="5"/>
        <v>0</v>
      </c>
      <c r="AJ10" s="569">
        <f t="shared" si="5"/>
        <v>0</v>
      </c>
      <c r="AK10" s="569">
        <f t="shared" si="5"/>
        <v>0</v>
      </c>
      <c r="AL10" s="569">
        <f t="shared" si="5"/>
        <v>0</v>
      </c>
      <c r="AM10" s="569">
        <f t="shared" si="5"/>
        <v>0</v>
      </c>
      <c r="AN10" s="569">
        <f t="shared" si="5"/>
        <v>0</v>
      </c>
      <c r="AO10" s="569">
        <f t="shared" si="5"/>
        <v>0</v>
      </c>
      <c r="AP10" s="569">
        <f t="shared" si="5"/>
        <v>0</v>
      </c>
      <c r="AQ10" s="569">
        <f t="shared" si="5"/>
        <v>0</v>
      </c>
      <c r="AR10" s="569">
        <f t="shared" si="5"/>
        <v>0</v>
      </c>
      <c r="AS10" s="570">
        <f t="shared" si="5"/>
        <v>0</v>
      </c>
    </row>
    <row r="11" spans="1:45" ht="12.75" customHeight="1" x14ac:dyDescent="0.3">
      <c r="B11" s="566" t="s">
        <v>655</v>
      </c>
      <c r="C11" s="455">
        <v>1</v>
      </c>
      <c r="D11" s="568" t="s">
        <v>654</v>
      </c>
      <c r="E11" s="577"/>
      <c r="F11" s="570">
        <f t="shared" ref="F11:AS11" si="6">-$C11*F10</f>
        <v>0</v>
      </c>
      <c r="G11" s="569">
        <f t="shared" si="6"/>
        <v>0</v>
      </c>
      <c r="H11" s="569">
        <f t="shared" si="6"/>
        <v>0</v>
      </c>
      <c r="I11" s="569">
        <f t="shared" si="6"/>
        <v>0</v>
      </c>
      <c r="J11" s="569">
        <f t="shared" si="6"/>
        <v>0</v>
      </c>
      <c r="K11" s="569">
        <f t="shared" si="6"/>
        <v>0</v>
      </c>
      <c r="L11" s="569">
        <f t="shared" si="6"/>
        <v>0</v>
      </c>
      <c r="M11" s="569">
        <f t="shared" si="6"/>
        <v>0</v>
      </c>
      <c r="N11" s="569">
        <f t="shared" si="6"/>
        <v>0</v>
      </c>
      <c r="O11" s="569">
        <f t="shared" si="6"/>
        <v>0</v>
      </c>
      <c r="P11" s="569">
        <f t="shared" si="6"/>
        <v>0</v>
      </c>
      <c r="Q11" s="569">
        <f t="shared" si="6"/>
        <v>0</v>
      </c>
      <c r="R11" s="569">
        <f t="shared" si="6"/>
        <v>0</v>
      </c>
      <c r="S11" s="569">
        <f t="shared" si="6"/>
        <v>0</v>
      </c>
      <c r="T11" s="569">
        <f t="shared" si="6"/>
        <v>0</v>
      </c>
      <c r="U11" s="569">
        <f t="shared" si="6"/>
        <v>0</v>
      </c>
      <c r="V11" s="569">
        <f t="shared" si="6"/>
        <v>0</v>
      </c>
      <c r="W11" s="569">
        <f t="shared" si="6"/>
        <v>0</v>
      </c>
      <c r="X11" s="569">
        <f t="shared" si="6"/>
        <v>0</v>
      </c>
      <c r="Y11" s="569">
        <f t="shared" si="6"/>
        <v>0</v>
      </c>
      <c r="Z11" s="569">
        <f t="shared" si="6"/>
        <v>0</v>
      </c>
      <c r="AA11" s="569">
        <f t="shared" si="6"/>
        <v>0</v>
      </c>
      <c r="AB11" s="569">
        <f t="shared" si="6"/>
        <v>0</v>
      </c>
      <c r="AC11" s="569">
        <f t="shared" si="6"/>
        <v>0</v>
      </c>
      <c r="AD11" s="569">
        <f t="shared" si="6"/>
        <v>0</v>
      </c>
      <c r="AE11" s="569">
        <f t="shared" si="6"/>
        <v>0</v>
      </c>
      <c r="AF11" s="569">
        <f t="shared" si="6"/>
        <v>0</v>
      </c>
      <c r="AG11" s="569">
        <f t="shared" si="6"/>
        <v>0</v>
      </c>
      <c r="AH11" s="569">
        <f t="shared" si="6"/>
        <v>0</v>
      </c>
      <c r="AI11" s="569">
        <f t="shared" si="6"/>
        <v>0</v>
      </c>
      <c r="AJ11" s="569">
        <f t="shared" si="6"/>
        <v>0</v>
      </c>
      <c r="AK11" s="569">
        <f t="shared" si="6"/>
        <v>0</v>
      </c>
      <c r="AL11" s="569">
        <f t="shared" si="6"/>
        <v>0</v>
      </c>
      <c r="AM11" s="569">
        <f t="shared" si="6"/>
        <v>0</v>
      </c>
      <c r="AN11" s="569">
        <f t="shared" si="6"/>
        <v>0</v>
      </c>
      <c r="AO11" s="569">
        <f t="shared" si="6"/>
        <v>0</v>
      </c>
      <c r="AP11" s="569">
        <f t="shared" si="6"/>
        <v>0</v>
      </c>
      <c r="AQ11" s="569">
        <f t="shared" si="6"/>
        <v>0</v>
      </c>
      <c r="AR11" s="569">
        <f t="shared" si="6"/>
        <v>0</v>
      </c>
      <c r="AS11" s="569">
        <f t="shared" si="6"/>
        <v>0</v>
      </c>
    </row>
    <row r="12" spans="1:45" ht="12.75" customHeight="1" x14ac:dyDescent="0.3">
      <c r="B12" s="566" t="s">
        <v>653</v>
      </c>
      <c r="C12" s="586"/>
      <c r="D12" s="587" t="s">
        <v>652</v>
      </c>
      <c r="E12" s="588"/>
      <c r="F12" s="581">
        <f t="shared" ref="F12:AS12" si="7">SUM(F10:F11)</f>
        <v>0</v>
      </c>
      <c r="G12" s="582">
        <f t="shared" si="7"/>
        <v>0</v>
      </c>
      <c r="H12" s="582">
        <f t="shared" si="7"/>
        <v>0</v>
      </c>
      <c r="I12" s="582">
        <f t="shared" si="7"/>
        <v>0</v>
      </c>
      <c r="J12" s="582">
        <f t="shared" si="7"/>
        <v>0</v>
      </c>
      <c r="K12" s="582">
        <f t="shared" si="7"/>
        <v>0</v>
      </c>
      <c r="L12" s="582">
        <f t="shared" si="7"/>
        <v>0</v>
      </c>
      <c r="M12" s="582">
        <f t="shared" si="7"/>
        <v>0</v>
      </c>
      <c r="N12" s="582">
        <f t="shared" si="7"/>
        <v>0</v>
      </c>
      <c r="O12" s="582">
        <f t="shared" si="7"/>
        <v>0</v>
      </c>
      <c r="P12" s="582">
        <f t="shared" si="7"/>
        <v>0</v>
      </c>
      <c r="Q12" s="582">
        <f t="shared" si="7"/>
        <v>0</v>
      </c>
      <c r="R12" s="582">
        <f t="shared" si="7"/>
        <v>0</v>
      </c>
      <c r="S12" s="582">
        <f t="shared" si="7"/>
        <v>0</v>
      </c>
      <c r="T12" s="582">
        <f t="shared" si="7"/>
        <v>0</v>
      </c>
      <c r="U12" s="582">
        <f t="shared" si="7"/>
        <v>0</v>
      </c>
      <c r="V12" s="582">
        <f t="shared" si="7"/>
        <v>0</v>
      </c>
      <c r="W12" s="582">
        <f t="shared" si="7"/>
        <v>0</v>
      </c>
      <c r="X12" s="582">
        <f t="shared" si="7"/>
        <v>0</v>
      </c>
      <c r="Y12" s="582">
        <f t="shared" si="7"/>
        <v>0</v>
      </c>
      <c r="Z12" s="582">
        <f t="shared" si="7"/>
        <v>0</v>
      </c>
      <c r="AA12" s="582">
        <f t="shared" si="7"/>
        <v>0</v>
      </c>
      <c r="AB12" s="582">
        <f t="shared" si="7"/>
        <v>0</v>
      </c>
      <c r="AC12" s="582">
        <f t="shared" si="7"/>
        <v>0</v>
      </c>
      <c r="AD12" s="582">
        <f t="shared" si="7"/>
        <v>0</v>
      </c>
      <c r="AE12" s="582">
        <f t="shared" si="7"/>
        <v>0</v>
      </c>
      <c r="AF12" s="582">
        <f t="shared" si="7"/>
        <v>0</v>
      </c>
      <c r="AG12" s="582">
        <f t="shared" si="7"/>
        <v>0</v>
      </c>
      <c r="AH12" s="582">
        <f t="shared" si="7"/>
        <v>0</v>
      </c>
      <c r="AI12" s="582">
        <f t="shared" si="7"/>
        <v>0</v>
      </c>
      <c r="AJ12" s="582">
        <f t="shared" si="7"/>
        <v>0</v>
      </c>
      <c r="AK12" s="582">
        <f t="shared" si="7"/>
        <v>0</v>
      </c>
      <c r="AL12" s="582">
        <f t="shared" si="7"/>
        <v>0</v>
      </c>
      <c r="AM12" s="582">
        <f t="shared" si="7"/>
        <v>0</v>
      </c>
      <c r="AN12" s="582">
        <f t="shared" si="7"/>
        <v>0</v>
      </c>
      <c r="AO12" s="582">
        <f t="shared" si="7"/>
        <v>0</v>
      </c>
      <c r="AP12" s="582">
        <f t="shared" si="7"/>
        <v>0</v>
      </c>
      <c r="AQ12" s="582">
        <f t="shared" si="7"/>
        <v>0</v>
      </c>
      <c r="AR12" s="582">
        <f t="shared" si="7"/>
        <v>0</v>
      </c>
      <c r="AS12" s="581">
        <f t="shared" si="7"/>
        <v>0</v>
      </c>
    </row>
    <row r="13" spans="1:45" ht="5.15" customHeight="1" x14ac:dyDescent="0.3">
      <c r="C13" s="561"/>
      <c r="D13" s="44"/>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row>
    <row r="14" spans="1:45" ht="12.75" customHeight="1" x14ac:dyDescent="0.3">
      <c r="B14" s="566" t="s">
        <v>647</v>
      </c>
      <c r="C14" s="455">
        <v>0.05</v>
      </c>
      <c r="D14" s="568" t="s">
        <v>651</v>
      </c>
      <c r="E14" s="571"/>
      <c r="F14" s="572">
        <f>(F8+F12)*$C$14</f>
        <v>0</v>
      </c>
      <c r="G14" s="569">
        <f t="shared" ref="G14:AS14" si="8">(G8+G12)*$C$14</f>
        <v>0</v>
      </c>
      <c r="H14" s="569">
        <f t="shared" si="8"/>
        <v>0</v>
      </c>
      <c r="I14" s="569">
        <f t="shared" si="8"/>
        <v>0</v>
      </c>
      <c r="J14" s="569">
        <f t="shared" si="8"/>
        <v>0</v>
      </c>
      <c r="K14" s="569">
        <f t="shared" si="8"/>
        <v>0</v>
      </c>
      <c r="L14" s="569">
        <f t="shared" si="8"/>
        <v>0</v>
      </c>
      <c r="M14" s="569">
        <f t="shared" si="8"/>
        <v>0</v>
      </c>
      <c r="N14" s="569">
        <f t="shared" si="8"/>
        <v>0</v>
      </c>
      <c r="O14" s="569">
        <f t="shared" si="8"/>
        <v>0</v>
      </c>
      <c r="P14" s="569">
        <f t="shared" si="8"/>
        <v>0</v>
      </c>
      <c r="Q14" s="569">
        <f t="shared" si="8"/>
        <v>0</v>
      </c>
      <c r="R14" s="569">
        <f t="shared" si="8"/>
        <v>0</v>
      </c>
      <c r="S14" s="569">
        <f t="shared" si="8"/>
        <v>0</v>
      </c>
      <c r="T14" s="569">
        <f t="shared" si="8"/>
        <v>0</v>
      </c>
      <c r="U14" s="569">
        <f t="shared" si="8"/>
        <v>0</v>
      </c>
      <c r="V14" s="569">
        <f t="shared" si="8"/>
        <v>0</v>
      </c>
      <c r="W14" s="569">
        <f t="shared" si="8"/>
        <v>0</v>
      </c>
      <c r="X14" s="569">
        <f t="shared" si="8"/>
        <v>0</v>
      </c>
      <c r="Y14" s="569">
        <f t="shared" si="8"/>
        <v>0</v>
      </c>
      <c r="Z14" s="569">
        <f t="shared" si="8"/>
        <v>0</v>
      </c>
      <c r="AA14" s="569">
        <f t="shared" si="8"/>
        <v>0</v>
      </c>
      <c r="AB14" s="569">
        <f t="shared" si="8"/>
        <v>0</v>
      </c>
      <c r="AC14" s="569">
        <f t="shared" si="8"/>
        <v>0</v>
      </c>
      <c r="AD14" s="569">
        <f t="shared" si="8"/>
        <v>0</v>
      </c>
      <c r="AE14" s="569">
        <f t="shared" si="8"/>
        <v>0</v>
      </c>
      <c r="AF14" s="569">
        <f t="shared" si="8"/>
        <v>0</v>
      </c>
      <c r="AG14" s="569">
        <f t="shared" si="8"/>
        <v>0</v>
      </c>
      <c r="AH14" s="569">
        <f t="shared" si="8"/>
        <v>0</v>
      </c>
      <c r="AI14" s="569">
        <f t="shared" si="8"/>
        <v>0</v>
      </c>
      <c r="AJ14" s="569">
        <f t="shared" si="8"/>
        <v>0</v>
      </c>
      <c r="AK14" s="569">
        <f t="shared" si="8"/>
        <v>0</v>
      </c>
      <c r="AL14" s="569">
        <f t="shared" si="8"/>
        <v>0</v>
      </c>
      <c r="AM14" s="569">
        <f t="shared" si="8"/>
        <v>0</v>
      </c>
      <c r="AN14" s="569">
        <f t="shared" si="8"/>
        <v>0</v>
      </c>
      <c r="AO14" s="569">
        <f t="shared" si="8"/>
        <v>0</v>
      </c>
      <c r="AP14" s="569">
        <f t="shared" si="8"/>
        <v>0</v>
      </c>
      <c r="AQ14" s="569">
        <f t="shared" si="8"/>
        <v>0</v>
      </c>
      <c r="AR14" s="569">
        <f t="shared" si="8"/>
        <v>0</v>
      </c>
      <c r="AS14" s="570">
        <f t="shared" si="8"/>
        <v>0</v>
      </c>
    </row>
    <row r="15" spans="1:45" ht="12.75" customHeight="1" x14ac:dyDescent="0.3">
      <c r="B15" s="566" t="s">
        <v>647</v>
      </c>
      <c r="C15" s="586"/>
      <c r="D15" s="568" t="s">
        <v>668</v>
      </c>
      <c r="E15" s="723">
        <v>0.03</v>
      </c>
      <c r="F15" s="593"/>
      <c r="G15" s="569">
        <f t="shared" ref="G15:AS15" si="9">F15*(1+$E15)</f>
        <v>0</v>
      </c>
      <c r="H15" s="569">
        <f t="shared" si="9"/>
        <v>0</v>
      </c>
      <c r="I15" s="569">
        <f t="shared" si="9"/>
        <v>0</v>
      </c>
      <c r="J15" s="569">
        <f t="shared" si="9"/>
        <v>0</v>
      </c>
      <c r="K15" s="569">
        <f t="shared" si="9"/>
        <v>0</v>
      </c>
      <c r="L15" s="569">
        <f t="shared" si="9"/>
        <v>0</v>
      </c>
      <c r="M15" s="569">
        <f t="shared" si="9"/>
        <v>0</v>
      </c>
      <c r="N15" s="569">
        <f t="shared" si="9"/>
        <v>0</v>
      </c>
      <c r="O15" s="569">
        <f t="shared" si="9"/>
        <v>0</v>
      </c>
      <c r="P15" s="569">
        <f t="shared" si="9"/>
        <v>0</v>
      </c>
      <c r="Q15" s="569">
        <f t="shared" si="9"/>
        <v>0</v>
      </c>
      <c r="R15" s="569">
        <f t="shared" si="9"/>
        <v>0</v>
      </c>
      <c r="S15" s="569">
        <f t="shared" si="9"/>
        <v>0</v>
      </c>
      <c r="T15" s="569">
        <f t="shared" si="9"/>
        <v>0</v>
      </c>
      <c r="U15" s="569">
        <f t="shared" si="9"/>
        <v>0</v>
      </c>
      <c r="V15" s="569">
        <f t="shared" si="9"/>
        <v>0</v>
      </c>
      <c r="W15" s="569">
        <f t="shared" si="9"/>
        <v>0</v>
      </c>
      <c r="X15" s="569">
        <f t="shared" si="9"/>
        <v>0</v>
      </c>
      <c r="Y15" s="569">
        <f t="shared" si="9"/>
        <v>0</v>
      </c>
      <c r="Z15" s="569">
        <f t="shared" si="9"/>
        <v>0</v>
      </c>
      <c r="AA15" s="569">
        <f t="shared" si="9"/>
        <v>0</v>
      </c>
      <c r="AB15" s="569">
        <f t="shared" si="9"/>
        <v>0</v>
      </c>
      <c r="AC15" s="569">
        <f t="shared" si="9"/>
        <v>0</v>
      </c>
      <c r="AD15" s="569">
        <f t="shared" si="9"/>
        <v>0</v>
      </c>
      <c r="AE15" s="569">
        <f t="shared" si="9"/>
        <v>0</v>
      </c>
      <c r="AF15" s="569">
        <f t="shared" si="9"/>
        <v>0</v>
      </c>
      <c r="AG15" s="569">
        <f t="shared" si="9"/>
        <v>0</v>
      </c>
      <c r="AH15" s="569">
        <f t="shared" si="9"/>
        <v>0</v>
      </c>
      <c r="AI15" s="569">
        <f t="shared" si="9"/>
        <v>0</v>
      </c>
      <c r="AJ15" s="569">
        <f t="shared" si="9"/>
        <v>0</v>
      </c>
      <c r="AK15" s="569">
        <f t="shared" si="9"/>
        <v>0</v>
      </c>
      <c r="AL15" s="569">
        <f t="shared" si="9"/>
        <v>0</v>
      </c>
      <c r="AM15" s="569">
        <f t="shared" si="9"/>
        <v>0</v>
      </c>
      <c r="AN15" s="569">
        <f t="shared" si="9"/>
        <v>0</v>
      </c>
      <c r="AO15" s="569">
        <f t="shared" si="9"/>
        <v>0</v>
      </c>
      <c r="AP15" s="569">
        <f t="shared" si="9"/>
        <v>0</v>
      </c>
      <c r="AQ15" s="569">
        <f t="shared" si="9"/>
        <v>0</v>
      </c>
      <c r="AR15" s="569">
        <f t="shared" si="9"/>
        <v>0</v>
      </c>
      <c r="AS15" s="570">
        <f t="shared" si="9"/>
        <v>0</v>
      </c>
    </row>
    <row r="16" spans="1:45" ht="12.75" customHeight="1" x14ac:dyDescent="0.3">
      <c r="B16" s="566" t="s">
        <v>647</v>
      </c>
      <c r="C16" s="586"/>
      <c r="D16" s="568" t="s">
        <v>669</v>
      </c>
      <c r="E16" s="723">
        <v>0.03</v>
      </c>
      <c r="F16" s="593"/>
      <c r="G16" s="569">
        <f t="shared" ref="G16:AS16" si="10">F16*(1+$E16)</f>
        <v>0</v>
      </c>
      <c r="H16" s="569">
        <f t="shared" si="10"/>
        <v>0</v>
      </c>
      <c r="I16" s="569">
        <f t="shared" si="10"/>
        <v>0</v>
      </c>
      <c r="J16" s="569">
        <f t="shared" si="10"/>
        <v>0</v>
      </c>
      <c r="K16" s="569">
        <f t="shared" si="10"/>
        <v>0</v>
      </c>
      <c r="L16" s="569">
        <f t="shared" si="10"/>
        <v>0</v>
      </c>
      <c r="M16" s="569">
        <f t="shared" si="10"/>
        <v>0</v>
      </c>
      <c r="N16" s="569">
        <f t="shared" si="10"/>
        <v>0</v>
      </c>
      <c r="O16" s="569">
        <f t="shared" si="10"/>
        <v>0</v>
      </c>
      <c r="P16" s="569">
        <f t="shared" si="10"/>
        <v>0</v>
      </c>
      <c r="Q16" s="569">
        <f t="shared" si="10"/>
        <v>0</v>
      </c>
      <c r="R16" s="569">
        <f t="shared" si="10"/>
        <v>0</v>
      </c>
      <c r="S16" s="569">
        <f t="shared" si="10"/>
        <v>0</v>
      </c>
      <c r="T16" s="569">
        <f t="shared" si="10"/>
        <v>0</v>
      </c>
      <c r="U16" s="569">
        <f t="shared" si="10"/>
        <v>0</v>
      </c>
      <c r="V16" s="569">
        <f t="shared" si="10"/>
        <v>0</v>
      </c>
      <c r="W16" s="569">
        <f t="shared" si="10"/>
        <v>0</v>
      </c>
      <c r="X16" s="569">
        <f t="shared" si="10"/>
        <v>0</v>
      </c>
      <c r="Y16" s="569">
        <f t="shared" si="10"/>
        <v>0</v>
      </c>
      <c r="Z16" s="569">
        <f t="shared" si="10"/>
        <v>0</v>
      </c>
      <c r="AA16" s="569">
        <f t="shared" si="10"/>
        <v>0</v>
      </c>
      <c r="AB16" s="569">
        <f t="shared" si="10"/>
        <v>0</v>
      </c>
      <c r="AC16" s="569">
        <f t="shared" si="10"/>
        <v>0</v>
      </c>
      <c r="AD16" s="569">
        <f t="shared" si="10"/>
        <v>0</v>
      </c>
      <c r="AE16" s="569">
        <f t="shared" si="10"/>
        <v>0</v>
      </c>
      <c r="AF16" s="569">
        <f t="shared" si="10"/>
        <v>0</v>
      </c>
      <c r="AG16" s="569">
        <f t="shared" si="10"/>
        <v>0</v>
      </c>
      <c r="AH16" s="569">
        <f t="shared" si="10"/>
        <v>0</v>
      </c>
      <c r="AI16" s="569">
        <f t="shared" si="10"/>
        <v>0</v>
      </c>
      <c r="AJ16" s="569">
        <f t="shared" si="10"/>
        <v>0</v>
      </c>
      <c r="AK16" s="569">
        <f t="shared" si="10"/>
        <v>0</v>
      </c>
      <c r="AL16" s="569">
        <f t="shared" si="10"/>
        <v>0</v>
      </c>
      <c r="AM16" s="569">
        <f t="shared" si="10"/>
        <v>0</v>
      </c>
      <c r="AN16" s="569">
        <f t="shared" si="10"/>
        <v>0</v>
      </c>
      <c r="AO16" s="569">
        <f t="shared" si="10"/>
        <v>0</v>
      </c>
      <c r="AP16" s="569">
        <f t="shared" si="10"/>
        <v>0</v>
      </c>
      <c r="AQ16" s="569">
        <f t="shared" si="10"/>
        <v>0</v>
      </c>
      <c r="AR16" s="569">
        <f t="shared" si="10"/>
        <v>0</v>
      </c>
      <c r="AS16" s="570">
        <f t="shared" si="10"/>
        <v>0</v>
      </c>
    </row>
    <row r="17" spans="2:45" ht="12.75" customHeight="1" x14ac:dyDescent="0.3">
      <c r="B17" s="566" t="s">
        <v>647</v>
      </c>
      <c r="C17" s="567"/>
      <c r="D17" s="568" t="s">
        <v>670</v>
      </c>
      <c r="E17" s="723">
        <v>0.03</v>
      </c>
      <c r="F17" s="593"/>
      <c r="G17" s="569">
        <f t="shared" ref="G17:AS17" si="11">F17*(1+$E17)</f>
        <v>0</v>
      </c>
      <c r="H17" s="569">
        <f t="shared" si="11"/>
        <v>0</v>
      </c>
      <c r="I17" s="569">
        <f t="shared" si="11"/>
        <v>0</v>
      </c>
      <c r="J17" s="569">
        <f t="shared" si="11"/>
        <v>0</v>
      </c>
      <c r="K17" s="569">
        <f t="shared" si="11"/>
        <v>0</v>
      </c>
      <c r="L17" s="569">
        <f t="shared" si="11"/>
        <v>0</v>
      </c>
      <c r="M17" s="569">
        <f t="shared" si="11"/>
        <v>0</v>
      </c>
      <c r="N17" s="569">
        <f t="shared" si="11"/>
        <v>0</v>
      </c>
      <c r="O17" s="569">
        <f t="shared" si="11"/>
        <v>0</v>
      </c>
      <c r="P17" s="569">
        <f t="shared" si="11"/>
        <v>0</v>
      </c>
      <c r="Q17" s="569">
        <f t="shared" si="11"/>
        <v>0</v>
      </c>
      <c r="R17" s="569">
        <f t="shared" si="11"/>
        <v>0</v>
      </c>
      <c r="S17" s="569">
        <f t="shared" si="11"/>
        <v>0</v>
      </c>
      <c r="T17" s="569">
        <f t="shared" si="11"/>
        <v>0</v>
      </c>
      <c r="U17" s="569">
        <f t="shared" si="11"/>
        <v>0</v>
      </c>
      <c r="V17" s="569">
        <f t="shared" si="11"/>
        <v>0</v>
      </c>
      <c r="W17" s="569">
        <f t="shared" si="11"/>
        <v>0</v>
      </c>
      <c r="X17" s="569">
        <f t="shared" si="11"/>
        <v>0</v>
      </c>
      <c r="Y17" s="569">
        <f t="shared" si="11"/>
        <v>0</v>
      </c>
      <c r="Z17" s="569">
        <f t="shared" si="11"/>
        <v>0</v>
      </c>
      <c r="AA17" s="569">
        <f t="shared" si="11"/>
        <v>0</v>
      </c>
      <c r="AB17" s="569">
        <f t="shared" si="11"/>
        <v>0</v>
      </c>
      <c r="AC17" s="569">
        <f t="shared" si="11"/>
        <v>0</v>
      </c>
      <c r="AD17" s="569">
        <f t="shared" si="11"/>
        <v>0</v>
      </c>
      <c r="AE17" s="569">
        <f t="shared" si="11"/>
        <v>0</v>
      </c>
      <c r="AF17" s="569">
        <f t="shared" si="11"/>
        <v>0</v>
      </c>
      <c r="AG17" s="569">
        <f t="shared" si="11"/>
        <v>0</v>
      </c>
      <c r="AH17" s="569">
        <f t="shared" si="11"/>
        <v>0</v>
      </c>
      <c r="AI17" s="569">
        <f t="shared" si="11"/>
        <v>0</v>
      </c>
      <c r="AJ17" s="569">
        <f t="shared" si="11"/>
        <v>0</v>
      </c>
      <c r="AK17" s="569">
        <f t="shared" si="11"/>
        <v>0</v>
      </c>
      <c r="AL17" s="569">
        <f t="shared" si="11"/>
        <v>0</v>
      </c>
      <c r="AM17" s="569">
        <f t="shared" si="11"/>
        <v>0</v>
      </c>
      <c r="AN17" s="569">
        <f t="shared" si="11"/>
        <v>0</v>
      </c>
      <c r="AO17" s="569">
        <f t="shared" si="11"/>
        <v>0</v>
      </c>
      <c r="AP17" s="569">
        <f t="shared" si="11"/>
        <v>0</v>
      </c>
      <c r="AQ17" s="569">
        <f t="shared" si="11"/>
        <v>0</v>
      </c>
      <c r="AR17" s="569">
        <f t="shared" si="11"/>
        <v>0</v>
      </c>
      <c r="AS17" s="570">
        <f t="shared" si="11"/>
        <v>0</v>
      </c>
    </row>
    <row r="18" spans="2:45" ht="12.75" customHeight="1" x14ac:dyDescent="0.3">
      <c r="B18" s="566" t="s">
        <v>647</v>
      </c>
      <c r="C18" s="567"/>
      <c r="D18" s="568" t="s">
        <v>671</v>
      </c>
      <c r="E18" s="723">
        <v>0.03</v>
      </c>
      <c r="F18" s="593"/>
      <c r="G18" s="569">
        <f t="shared" ref="G18:AS18" si="12">F18*(1+$E18)</f>
        <v>0</v>
      </c>
      <c r="H18" s="569">
        <f t="shared" si="12"/>
        <v>0</v>
      </c>
      <c r="I18" s="569">
        <f t="shared" si="12"/>
        <v>0</v>
      </c>
      <c r="J18" s="569">
        <f t="shared" si="12"/>
        <v>0</v>
      </c>
      <c r="K18" s="569">
        <f t="shared" si="12"/>
        <v>0</v>
      </c>
      <c r="L18" s="569">
        <f t="shared" si="12"/>
        <v>0</v>
      </c>
      <c r="M18" s="569">
        <f t="shared" si="12"/>
        <v>0</v>
      </c>
      <c r="N18" s="569">
        <f t="shared" si="12"/>
        <v>0</v>
      </c>
      <c r="O18" s="569">
        <f t="shared" si="12"/>
        <v>0</v>
      </c>
      <c r="P18" s="569">
        <f t="shared" si="12"/>
        <v>0</v>
      </c>
      <c r="Q18" s="569">
        <f t="shared" si="12"/>
        <v>0</v>
      </c>
      <c r="R18" s="569">
        <f t="shared" si="12"/>
        <v>0</v>
      </c>
      <c r="S18" s="569">
        <f t="shared" si="12"/>
        <v>0</v>
      </c>
      <c r="T18" s="569">
        <f t="shared" si="12"/>
        <v>0</v>
      </c>
      <c r="U18" s="569">
        <f t="shared" si="12"/>
        <v>0</v>
      </c>
      <c r="V18" s="569">
        <f t="shared" si="12"/>
        <v>0</v>
      </c>
      <c r="W18" s="569">
        <f t="shared" si="12"/>
        <v>0</v>
      </c>
      <c r="X18" s="569">
        <f t="shared" si="12"/>
        <v>0</v>
      </c>
      <c r="Y18" s="569">
        <f t="shared" si="12"/>
        <v>0</v>
      </c>
      <c r="Z18" s="569">
        <f t="shared" si="12"/>
        <v>0</v>
      </c>
      <c r="AA18" s="569">
        <f t="shared" si="12"/>
        <v>0</v>
      </c>
      <c r="AB18" s="569">
        <f t="shared" si="12"/>
        <v>0</v>
      </c>
      <c r="AC18" s="569">
        <f t="shared" si="12"/>
        <v>0</v>
      </c>
      <c r="AD18" s="569">
        <f t="shared" si="12"/>
        <v>0</v>
      </c>
      <c r="AE18" s="569">
        <f t="shared" si="12"/>
        <v>0</v>
      </c>
      <c r="AF18" s="569">
        <f t="shared" si="12"/>
        <v>0</v>
      </c>
      <c r="AG18" s="569">
        <f t="shared" si="12"/>
        <v>0</v>
      </c>
      <c r="AH18" s="569">
        <f t="shared" si="12"/>
        <v>0</v>
      </c>
      <c r="AI18" s="569">
        <f t="shared" si="12"/>
        <v>0</v>
      </c>
      <c r="AJ18" s="569">
        <f t="shared" si="12"/>
        <v>0</v>
      </c>
      <c r="AK18" s="569">
        <f t="shared" si="12"/>
        <v>0</v>
      </c>
      <c r="AL18" s="569">
        <f t="shared" si="12"/>
        <v>0</v>
      </c>
      <c r="AM18" s="569">
        <f t="shared" si="12"/>
        <v>0</v>
      </c>
      <c r="AN18" s="569">
        <f t="shared" si="12"/>
        <v>0</v>
      </c>
      <c r="AO18" s="569">
        <f t="shared" si="12"/>
        <v>0</v>
      </c>
      <c r="AP18" s="569">
        <f t="shared" si="12"/>
        <v>0</v>
      </c>
      <c r="AQ18" s="569">
        <f t="shared" si="12"/>
        <v>0</v>
      </c>
      <c r="AR18" s="569">
        <f t="shared" si="12"/>
        <v>0</v>
      </c>
      <c r="AS18" s="570">
        <f t="shared" si="12"/>
        <v>0</v>
      </c>
    </row>
    <row r="19" spans="2:45" ht="12.75" customHeight="1" x14ac:dyDescent="0.3">
      <c r="B19" s="566" t="s">
        <v>647</v>
      </c>
      <c r="C19" s="567"/>
      <c r="D19" s="568" t="s">
        <v>650</v>
      </c>
      <c r="E19" s="723">
        <v>0.03</v>
      </c>
      <c r="F19" s="593"/>
      <c r="G19" s="569">
        <f t="shared" ref="G19:AS19" si="13">F19*(1+$E19)</f>
        <v>0</v>
      </c>
      <c r="H19" s="569">
        <f t="shared" si="13"/>
        <v>0</v>
      </c>
      <c r="I19" s="569">
        <f t="shared" si="13"/>
        <v>0</v>
      </c>
      <c r="J19" s="569">
        <f t="shared" si="13"/>
        <v>0</v>
      </c>
      <c r="K19" s="569">
        <f t="shared" si="13"/>
        <v>0</v>
      </c>
      <c r="L19" s="569">
        <f t="shared" si="13"/>
        <v>0</v>
      </c>
      <c r="M19" s="569">
        <f t="shared" si="13"/>
        <v>0</v>
      </c>
      <c r="N19" s="569">
        <f t="shared" si="13"/>
        <v>0</v>
      </c>
      <c r="O19" s="569">
        <f t="shared" si="13"/>
        <v>0</v>
      </c>
      <c r="P19" s="569">
        <f t="shared" si="13"/>
        <v>0</v>
      </c>
      <c r="Q19" s="569">
        <f t="shared" si="13"/>
        <v>0</v>
      </c>
      <c r="R19" s="569">
        <f t="shared" si="13"/>
        <v>0</v>
      </c>
      <c r="S19" s="569">
        <f t="shared" si="13"/>
        <v>0</v>
      </c>
      <c r="T19" s="569">
        <f t="shared" si="13"/>
        <v>0</v>
      </c>
      <c r="U19" s="569">
        <f t="shared" si="13"/>
        <v>0</v>
      </c>
      <c r="V19" s="569">
        <f t="shared" si="13"/>
        <v>0</v>
      </c>
      <c r="W19" s="569">
        <f t="shared" si="13"/>
        <v>0</v>
      </c>
      <c r="X19" s="569">
        <f t="shared" si="13"/>
        <v>0</v>
      </c>
      <c r="Y19" s="569">
        <f t="shared" si="13"/>
        <v>0</v>
      </c>
      <c r="Z19" s="569">
        <f t="shared" si="13"/>
        <v>0</v>
      </c>
      <c r="AA19" s="569">
        <f t="shared" si="13"/>
        <v>0</v>
      </c>
      <c r="AB19" s="569">
        <f t="shared" si="13"/>
        <v>0</v>
      </c>
      <c r="AC19" s="569">
        <f t="shared" si="13"/>
        <v>0</v>
      </c>
      <c r="AD19" s="569">
        <f t="shared" si="13"/>
        <v>0</v>
      </c>
      <c r="AE19" s="569">
        <f t="shared" si="13"/>
        <v>0</v>
      </c>
      <c r="AF19" s="569">
        <f t="shared" si="13"/>
        <v>0</v>
      </c>
      <c r="AG19" s="569">
        <f t="shared" si="13"/>
        <v>0</v>
      </c>
      <c r="AH19" s="569">
        <f t="shared" si="13"/>
        <v>0</v>
      </c>
      <c r="AI19" s="569">
        <f t="shared" si="13"/>
        <v>0</v>
      </c>
      <c r="AJ19" s="569">
        <f t="shared" si="13"/>
        <v>0</v>
      </c>
      <c r="AK19" s="569">
        <f t="shared" si="13"/>
        <v>0</v>
      </c>
      <c r="AL19" s="569">
        <f t="shared" si="13"/>
        <v>0</v>
      </c>
      <c r="AM19" s="569">
        <f t="shared" si="13"/>
        <v>0</v>
      </c>
      <c r="AN19" s="569">
        <f t="shared" si="13"/>
        <v>0</v>
      </c>
      <c r="AO19" s="569">
        <f t="shared" si="13"/>
        <v>0</v>
      </c>
      <c r="AP19" s="569">
        <f t="shared" si="13"/>
        <v>0</v>
      </c>
      <c r="AQ19" s="569">
        <f t="shared" si="13"/>
        <v>0</v>
      </c>
      <c r="AR19" s="569">
        <f t="shared" si="13"/>
        <v>0</v>
      </c>
      <c r="AS19" s="570">
        <f t="shared" si="13"/>
        <v>0</v>
      </c>
    </row>
    <row r="20" spans="2:45" ht="12.75" customHeight="1" x14ac:dyDescent="0.3">
      <c r="B20" s="566" t="s">
        <v>647</v>
      </c>
      <c r="C20" s="567"/>
      <c r="D20" s="568" t="str">
        <f>IF([8]I_Expenses!C44="","",[8]I_Expenses!C44)</f>
        <v>Real Estate Taxes</v>
      </c>
      <c r="E20" s="723">
        <v>0.04</v>
      </c>
      <c r="F20" s="593"/>
      <c r="G20" s="569">
        <f t="shared" ref="G20:AS20" si="14">F20*(1+$E20)</f>
        <v>0</v>
      </c>
      <c r="H20" s="569">
        <f t="shared" si="14"/>
        <v>0</v>
      </c>
      <c r="I20" s="569">
        <f t="shared" si="14"/>
        <v>0</v>
      </c>
      <c r="J20" s="569">
        <f t="shared" si="14"/>
        <v>0</v>
      </c>
      <c r="K20" s="569">
        <f t="shared" si="14"/>
        <v>0</v>
      </c>
      <c r="L20" s="569">
        <f t="shared" si="14"/>
        <v>0</v>
      </c>
      <c r="M20" s="569">
        <f t="shared" si="14"/>
        <v>0</v>
      </c>
      <c r="N20" s="569">
        <f t="shared" si="14"/>
        <v>0</v>
      </c>
      <c r="O20" s="569">
        <f t="shared" si="14"/>
        <v>0</v>
      </c>
      <c r="P20" s="569">
        <f t="shared" si="14"/>
        <v>0</v>
      </c>
      <c r="Q20" s="569">
        <f t="shared" si="14"/>
        <v>0</v>
      </c>
      <c r="R20" s="569">
        <f t="shared" si="14"/>
        <v>0</v>
      </c>
      <c r="S20" s="569">
        <f t="shared" si="14"/>
        <v>0</v>
      </c>
      <c r="T20" s="569">
        <f t="shared" si="14"/>
        <v>0</v>
      </c>
      <c r="U20" s="569">
        <f t="shared" si="14"/>
        <v>0</v>
      </c>
      <c r="V20" s="569">
        <f t="shared" si="14"/>
        <v>0</v>
      </c>
      <c r="W20" s="569">
        <f t="shared" si="14"/>
        <v>0</v>
      </c>
      <c r="X20" s="569">
        <f t="shared" si="14"/>
        <v>0</v>
      </c>
      <c r="Y20" s="569">
        <f t="shared" si="14"/>
        <v>0</v>
      </c>
      <c r="Z20" s="569">
        <f t="shared" si="14"/>
        <v>0</v>
      </c>
      <c r="AA20" s="569">
        <f t="shared" si="14"/>
        <v>0</v>
      </c>
      <c r="AB20" s="569">
        <f t="shared" si="14"/>
        <v>0</v>
      </c>
      <c r="AC20" s="569">
        <f t="shared" si="14"/>
        <v>0</v>
      </c>
      <c r="AD20" s="569">
        <f t="shared" si="14"/>
        <v>0</v>
      </c>
      <c r="AE20" s="569">
        <f t="shared" si="14"/>
        <v>0</v>
      </c>
      <c r="AF20" s="569">
        <f t="shared" si="14"/>
        <v>0</v>
      </c>
      <c r="AG20" s="569">
        <f t="shared" si="14"/>
        <v>0</v>
      </c>
      <c r="AH20" s="569">
        <f t="shared" si="14"/>
        <v>0</v>
      </c>
      <c r="AI20" s="569">
        <f t="shared" si="14"/>
        <v>0</v>
      </c>
      <c r="AJ20" s="569">
        <f t="shared" si="14"/>
        <v>0</v>
      </c>
      <c r="AK20" s="569">
        <f t="shared" si="14"/>
        <v>0</v>
      </c>
      <c r="AL20" s="569">
        <f t="shared" si="14"/>
        <v>0</v>
      </c>
      <c r="AM20" s="569">
        <f t="shared" si="14"/>
        <v>0</v>
      </c>
      <c r="AN20" s="569">
        <f t="shared" si="14"/>
        <v>0</v>
      </c>
      <c r="AO20" s="569">
        <f t="shared" si="14"/>
        <v>0</v>
      </c>
      <c r="AP20" s="569">
        <f t="shared" si="14"/>
        <v>0</v>
      </c>
      <c r="AQ20" s="569">
        <f t="shared" si="14"/>
        <v>0</v>
      </c>
      <c r="AR20" s="569">
        <f t="shared" si="14"/>
        <v>0</v>
      </c>
      <c r="AS20" s="570">
        <f t="shared" si="14"/>
        <v>0</v>
      </c>
    </row>
    <row r="21" spans="2:45" ht="12.75" customHeight="1" x14ac:dyDescent="0.3">
      <c r="B21" s="566" t="s">
        <v>647</v>
      </c>
      <c r="C21" s="567"/>
      <c r="D21" s="568" t="str">
        <f>IF([8]I_Expenses!C46="","",[8]I_Expenses!C46)</f>
        <v>Insurance</v>
      </c>
      <c r="E21" s="723">
        <v>0.03</v>
      </c>
      <c r="F21" s="593"/>
      <c r="G21" s="569">
        <f t="shared" ref="G21:AS21" si="15">F21*(1+$E21)</f>
        <v>0</v>
      </c>
      <c r="H21" s="569">
        <f t="shared" si="15"/>
        <v>0</v>
      </c>
      <c r="I21" s="569">
        <f t="shared" si="15"/>
        <v>0</v>
      </c>
      <c r="J21" s="569">
        <f t="shared" si="15"/>
        <v>0</v>
      </c>
      <c r="K21" s="569">
        <f t="shared" si="15"/>
        <v>0</v>
      </c>
      <c r="L21" s="569">
        <f t="shared" si="15"/>
        <v>0</v>
      </c>
      <c r="M21" s="569">
        <f t="shared" si="15"/>
        <v>0</v>
      </c>
      <c r="N21" s="569">
        <f t="shared" si="15"/>
        <v>0</v>
      </c>
      <c r="O21" s="569">
        <f t="shared" si="15"/>
        <v>0</v>
      </c>
      <c r="P21" s="569">
        <f t="shared" si="15"/>
        <v>0</v>
      </c>
      <c r="Q21" s="569">
        <f t="shared" si="15"/>
        <v>0</v>
      </c>
      <c r="R21" s="569">
        <f t="shared" si="15"/>
        <v>0</v>
      </c>
      <c r="S21" s="569">
        <f t="shared" si="15"/>
        <v>0</v>
      </c>
      <c r="T21" s="569">
        <f t="shared" si="15"/>
        <v>0</v>
      </c>
      <c r="U21" s="569">
        <f t="shared" si="15"/>
        <v>0</v>
      </c>
      <c r="V21" s="569">
        <f t="shared" si="15"/>
        <v>0</v>
      </c>
      <c r="W21" s="569">
        <f t="shared" si="15"/>
        <v>0</v>
      </c>
      <c r="X21" s="569">
        <f t="shared" si="15"/>
        <v>0</v>
      </c>
      <c r="Y21" s="569">
        <f t="shared" si="15"/>
        <v>0</v>
      </c>
      <c r="Z21" s="569">
        <f t="shared" si="15"/>
        <v>0</v>
      </c>
      <c r="AA21" s="569">
        <f t="shared" si="15"/>
        <v>0</v>
      </c>
      <c r="AB21" s="569">
        <f t="shared" si="15"/>
        <v>0</v>
      </c>
      <c r="AC21" s="569">
        <f t="shared" si="15"/>
        <v>0</v>
      </c>
      <c r="AD21" s="569">
        <f t="shared" si="15"/>
        <v>0</v>
      </c>
      <c r="AE21" s="569">
        <f t="shared" si="15"/>
        <v>0</v>
      </c>
      <c r="AF21" s="569">
        <f t="shared" si="15"/>
        <v>0</v>
      </c>
      <c r="AG21" s="569">
        <f t="shared" si="15"/>
        <v>0</v>
      </c>
      <c r="AH21" s="569">
        <f t="shared" si="15"/>
        <v>0</v>
      </c>
      <c r="AI21" s="569">
        <f t="shared" si="15"/>
        <v>0</v>
      </c>
      <c r="AJ21" s="569">
        <f t="shared" si="15"/>
        <v>0</v>
      </c>
      <c r="AK21" s="569">
        <f t="shared" si="15"/>
        <v>0</v>
      </c>
      <c r="AL21" s="569">
        <f t="shared" si="15"/>
        <v>0</v>
      </c>
      <c r="AM21" s="569">
        <f t="shared" si="15"/>
        <v>0</v>
      </c>
      <c r="AN21" s="569">
        <f t="shared" si="15"/>
        <v>0</v>
      </c>
      <c r="AO21" s="569">
        <f t="shared" si="15"/>
        <v>0</v>
      </c>
      <c r="AP21" s="569">
        <f t="shared" si="15"/>
        <v>0</v>
      </c>
      <c r="AQ21" s="569">
        <f t="shared" si="15"/>
        <v>0</v>
      </c>
      <c r="AR21" s="569">
        <f t="shared" si="15"/>
        <v>0</v>
      </c>
      <c r="AS21" s="570">
        <f t="shared" si="15"/>
        <v>0</v>
      </c>
    </row>
    <row r="22" spans="2:45" x14ac:dyDescent="0.3">
      <c r="B22" s="566" t="s">
        <v>647</v>
      </c>
      <c r="C22" s="567"/>
      <c r="D22" s="568" t="s">
        <v>14</v>
      </c>
      <c r="E22" s="723">
        <v>0.03</v>
      </c>
      <c r="F22" s="593"/>
      <c r="G22" s="569">
        <f t="shared" ref="G22:AS22" si="16">F22*(1+$E22)</f>
        <v>0</v>
      </c>
      <c r="H22" s="569">
        <f t="shared" si="16"/>
        <v>0</v>
      </c>
      <c r="I22" s="569">
        <f t="shared" si="16"/>
        <v>0</v>
      </c>
      <c r="J22" s="569">
        <f t="shared" si="16"/>
        <v>0</v>
      </c>
      <c r="K22" s="569">
        <f t="shared" si="16"/>
        <v>0</v>
      </c>
      <c r="L22" s="569">
        <f t="shared" si="16"/>
        <v>0</v>
      </c>
      <c r="M22" s="569">
        <f t="shared" si="16"/>
        <v>0</v>
      </c>
      <c r="N22" s="569">
        <f t="shared" si="16"/>
        <v>0</v>
      </c>
      <c r="O22" s="569">
        <f t="shared" si="16"/>
        <v>0</v>
      </c>
      <c r="P22" s="569">
        <f t="shared" si="16"/>
        <v>0</v>
      </c>
      <c r="Q22" s="569">
        <f t="shared" si="16"/>
        <v>0</v>
      </c>
      <c r="R22" s="569">
        <f t="shared" si="16"/>
        <v>0</v>
      </c>
      <c r="S22" s="569">
        <f t="shared" si="16"/>
        <v>0</v>
      </c>
      <c r="T22" s="569">
        <f t="shared" si="16"/>
        <v>0</v>
      </c>
      <c r="U22" s="569">
        <f t="shared" si="16"/>
        <v>0</v>
      </c>
      <c r="V22" s="569">
        <f t="shared" si="16"/>
        <v>0</v>
      </c>
      <c r="W22" s="569">
        <f t="shared" si="16"/>
        <v>0</v>
      </c>
      <c r="X22" s="569">
        <f t="shared" si="16"/>
        <v>0</v>
      </c>
      <c r="Y22" s="569">
        <f t="shared" si="16"/>
        <v>0</v>
      </c>
      <c r="Z22" s="569">
        <f t="shared" si="16"/>
        <v>0</v>
      </c>
      <c r="AA22" s="569">
        <f t="shared" si="16"/>
        <v>0</v>
      </c>
      <c r="AB22" s="569">
        <f t="shared" si="16"/>
        <v>0</v>
      </c>
      <c r="AC22" s="569">
        <f t="shared" si="16"/>
        <v>0</v>
      </c>
      <c r="AD22" s="569">
        <f t="shared" si="16"/>
        <v>0</v>
      </c>
      <c r="AE22" s="569">
        <f t="shared" si="16"/>
        <v>0</v>
      </c>
      <c r="AF22" s="569">
        <f t="shared" si="16"/>
        <v>0</v>
      </c>
      <c r="AG22" s="569">
        <f t="shared" si="16"/>
        <v>0</v>
      </c>
      <c r="AH22" s="569">
        <f t="shared" si="16"/>
        <v>0</v>
      </c>
      <c r="AI22" s="569">
        <f t="shared" si="16"/>
        <v>0</v>
      </c>
      <c r="AJ22" s="569">
        <f t="shared" si="16"/>
        <v>0</v>
      </c>
      <c r="AK22" s="569">
        <f t="shared" si="16"/>
        <v>0</v>
      </c>
      <c r="AL22" s="569">
        <f t="shared" si="16"/>
        <v>0</v>
      </c>
      <c r="AM22" s="569">
        <f t="shared" si="16"/>
        <v>0</v>
      </c>
      <c r="AN22" s="569">
        <f t="shared" si="16"/>
        <v>0</v>
      </c>
      <c r="AO22" s="569">
        <f t="shared" si="16"/>
        <v>0</v>
      </c>
      <c r="AP22" s="569">
        <f t="shared" si="16"/>
        <v>0</v>
      </c>
      <c r="AQ22" s="569">
        <f t="shared" si="16"/>
        <v>0</v>
      </c>
      <c r="AR22" s="569">
        <f t="shared" si="16"/>
        <v>0</v>
      </c>
      <c r="AS22" s="570">
        <f t="shared" si="16"/>
        <v>0</v>
      </c>
    </row>
    <row r="23" spans="2:45" ht="5.15" customHeight="1" x14ac:dyDescent="0.3">
      <c r="B23" s="583"/>
      <c r="C23" s="584"/>
      <c r="D23" s="576"/>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row>
    <row r="24" spans="2:45" ht="12.75" customHeight="1" x14ac:dyDescent="0.3">
      <c r="B24" s="566" t="s">
        <v>649</v>
      </c>
      <c r="C24" s="567"/>
      <c r="D24" s="587" t="s">
        <v>648</v>
      </c>
      <c r="E24" s="588"/>
      <c r="F24" s="581">
        <f t="shared" ref="F24:AS24" si="17">F12+F8</f>
        <v>0</v>
      </c>
      <c r="G24" s="582">
        <f t="shared" si="17"/>
        <v>0</v>
      </c>
      <c r="H24" s="582">
        <f t="shared" si="17"/>
        <v>0</v>
      </c>
      <c r="I24" s="582">
        <f t="shared" si="17"/>
        <v>0</v>
      </c>
      <c r="J24" s="582">
        <f t="shared" si="17"/>
        <v>0</v>
      </c>
      <c r="K24" s="582">
        <f t="shared" si="17"/>
        <v>0</v>
      </c>
      <c r="L24" s="582">
        <f t="shared" si="17"/>
        <v>0</v>
      </c>
      <c r="M24" s="582">
        <f t="shared" si="17"/>
        <v>0</v>
      </c>
      <c r="N24" s="582">
        <f t="shared" si="17"/>
        <v>0</v>
      </c>
      <c r="O24" s="582">
        <f t="shared" si="17"/>
        <v>0</v>
      </c>
      <c r="P24" s="582">
        <f t="shared" si="17"/>
        <v>0</v>
      </c>
      <c r="Q24" s="582">
        <f t="shared" si="17"/>
        <v>0</v>
      </c>
      <c r="R24" s="582">
        <f t="shared" si="17"/>
        <v>0</v>
      </c>
      <c r="S24" s="582">
        <f t="shared" si="17"/>
        <v>0</v>
      </c>
      <c r="T24" s="582">
        <f t="shared" si="17"/>
        <v>0</v>
      </c>
      <c r="U24" s="582">
        <f t="shared" si="17"/>
        <v>0</v>
      </c>
      <c r="V24" s="582">
        <f t="shared" si="17"/>
        <v>0</v>
      </c>
      <c r="W24" s="582">
        <f t="shared" si="17"/>
        <v>0</v>
      </c>
      <c r="X24" s="582">
        <f t="shared" si="17"/>
        <v>0</v>
      </c>
      <c r="Y24" s="582">
        <f t="shared" si="17"/>
        <v>0</v>
      </c>
      <c r="Z24" s="582">
        <f t="shared" si="17"/>
        <v>0</v>
      </c>
      <c r="AA24" s="582">
        <f t="shared" si="17"/>
        <v>0</v>
      </c>
      <c r="AB24" s="582">
        <f t="shared" si="17"/>
        <v>0</v>
      </c>
      <c r="AC24" s="582">
        <f t="shared" si="17"/>
        <v>0</v>
      </c>
      <c r="AD24" s="582">
        <f t="shared" si="17"/>
        <v>0</v>
      </c>
      <c r="AE24" s="582">
        <f t="shared" si="17"/>
        <v>0</v>
      </c>
      <c r="AF24" s="582">
        <f t="shared" si="17"/>
        <v>0</v>
      </c>
      <c r="AG24" s="582">
        <f t="shared" si="17"/>
        <v>0</v>
      </c>
      <c r="AH24" s="582">
        <f t="shared" si="17"/>
        <v>0</v>
      </c>
      <c r="AI24" s="582">
        <f t="shared" si="17"/>
        <v>0</v>
      </c>
      <c r="AJ24" s="582">
        <f t="shared" si="17"/>
        <v>0</v>
      </c>
      <c r="AK24" s="582">
        <f t="shared" si="17"/>
        <v>0</v>
      </c>
      <c r="AL24" s="582">
        <f t="shared" si="17"/>
        <v>0</v>
      </c>
      <c r="AM24" s="582">
        <f t="shared" si="17"/>
        <v>0</v>
      </c>
      <c r="AN24" s="582">
        <f t="shared" si="17"/>
        <v>0</v>
      </c>
      <c r="AO24" s="582">
        <f t="shared" si="17"/>
        <v>0</v>
      </c>
      <c r="AP24" s="582">
        <f t="shared" si="17"/>
        <v>0</v>
      </c>
      <c r="AQ24" s="582">
        <f t="shared" si="17"/>
        <v>0</v>
      </c>
      <c r="AR24" s="582">
        <f t="shared" si="17"/>
        <v>0</v>
      </c>
      <c r="AS24" s="581">
        <f t="shared" si="17"/>
        <v>0</v>
      </c>
    </row>
    <row r="25" spans="2:45" ht="12.75" customHeight="1" x14ac:dyDescent="0.3">
      <c r="B25" s="566" t="s">
        <v>647</v>
      </c>
      <c r="C25" s="567"/>
      <c r="D25" s="587" t="s">
        <v>646</v>
      </c>
      <c r="E25" s="588"/>
      <c r="F25" s="581">
        <f>SUM(F14:F22)</f>
        <v>0</v>
      </c>
      <c r="G25" s="582">
        <f t="shared" ref="G25:AS25" si="18">SUM(G14:G22)</f>
        <v>0</v>
      </c>
      <c r="H25" s="582">
        <f t="shared" si="18"/>
        <v>0</v>
      </c>
      <c r="I25" s="582">
        <f t="shared" si="18"/>
        <v>0</v>
      </c>
      <c r="J25" s="582">
        <f t="shared" si="18"/>
        <v>0</v>
      </c>
      <c r="K25" s="582">
        <f t="shared" si="18"/>
        <v>0</v>
      </c>
      <c r="L25" s="582">
        <f t="shared" si="18"/>
        <v>0</v>
      </c>
      <c r="M25" s="582">
        <f t="shared" si="18"/>
        <v>0</v>
      </c>
      <c r="N25" s="582">
        <f t="shared" si="18"/>
        <v>0</v>
      </c>
      <c r="O25" s="582">
        <f t="shared" si="18"/>
        <v>0</v>
      </c>
      <c r="P25" s="582">
        <f t="shared" si="18"/>
        <v>0</v>
      </c>
      <c r="Q25" s="582">
        <f t="shared" si="18"/>
        <v>0</v>
      </c>
      <c r="R25" s="582">
        <f t="shared" si="18"/>
        <v>0</v>
      </c>
      <c r="S25" s="582">
        <f t="shared" si="18"/>
        <v>0</v>
      </c>
      <c r="T25" s="582">
        <f t="shared" si="18"/>
        <v>0</v>
      </c>
      <c r="U25" s="582">
        <f t="shared" si="18"/>
        <v>0</v>
      </c>
      <c r="V25" s="582">
        <f t="shared" si="18"/>
        <v>0</v>
      </c>
      <c r="W25" s="582">
        <f t="shared" si="18"/>
        <v>0</v>
      </c>
      <c r="X25" s="582">
        <f t="shared" si="18"/>
        <v>0</v>
      </c>
      <c r="Y25" s="582">
        <f t="shared" si="18"/>
        <v>0</v>
      </c>
      <c r="Z25" s="582">
        <f t="shared" si="18"/>
        <v>0</v>
      </c>
      <c r="AA25" s="582">
        <f t="shared" si="18"/>
        <v>0</v>
      </c>
      <c r="AB25" s="582">
        <f t="shared" si="18"/>
        <v>0</v>
      </c>
      <c r="AC25" s="582">
        <f t="shared" si="18"/>
        <v>0</v>
      </c>
      <c r="AD25" s="582">
        <f t="shared" si="18"/>
        <v>0</v>
      </c>
      <c r="AE25" s="582">
        <f t="shared" si="18"/>
        <v>0</v>
      </c>
      <c r="AF25" s="582">
        <f t="shared" si="18"/>
        <v>0</v>
      </c>
      <c r="AG25" s="582">
        <f t="shared" si="18"/>
        <v>0</v>
      </c>
      <c r="AH25" s="582">
        <f t="shared" si="18"/>
        <v>0</v>
      </c>
      <c r="AI25" s="582">
        <f t="shared" si="18"/>
        <v>0</v>
      </c>
      <c r="AJ25" s="582">
        <f t="shared" si="18"/>
        <v>0</v>
      </c>
      <c r="AK25" s="582">
        <f t="shared" si="18"/>
        <v>0</v>
      </c>
      <c r="AL25" s="582">
        <f t="shared" si="18"/>
        <v>0</v>
      </c>
      <c r="AM25" s="582">
        <f t="shared" si="18"/>
        <v>0</v>
      </c>
      <c r="AN25" s="582">
        <f t="shared" si="18"/>
        <v>0</v>
      </c>
      <c r="AO25" s="582">
        <f t="shared" si="18"/>
        <v>0</v>
      </c>
      <c r="AP25" s="582">
        <f t="shared" si="18"/>
        <v>0</v>
      </c>
      <c r="AQ25" s="582">
        <f t="shared" si="18"/>
        <v>0</v>
      </c>
      <c r="AR25" s="582">
        <f t="shared" si="18"/>
        <v>0</v>
      </c>
      <c r="AS25" s="582">
        <f t="shared" si="18"/>
        <v>0</v>
      </c>
    </row>
    <row r="26" spans="2:45" ht="12.75" customHeight="1" x14ac:dyDescent="0.3">
      <c r="B26" s="566" t="s">
        <v>633</v>
      </c>
      <c r="C26" s="567"/>
      <c r="D26" s="587" t="s">
        <v>645</v>
      </c>
      <c r="E26" s="588"/>
      <c r="F26" s="581">
        <f t="shared" ref="F26:AS26" si="19">F24-F25</f>
        <v>0</v>
      </c>
      <c r="G26" s="582">
        <f t="shared" si="19"/>
        <v>0</v>
      </c>
      <c r="H26" s="582">
        <f t="shared" si="19"/>
        <v>0</v>
      </c>
      <c r="I26" s="582">
        <f t="shared" si="19"/>
        <v>0</v>
      </c>
      <c r="J26" s="582">
        <f t="shared" si="19"/>
        <v>0</v>
      </c>
      <c r="K26" s="582">
        <f t="shared" si="19"/>
        <v>0</v>
      </c>
      <c r="L26" s="582">
        <f t="shared" si="19"/>
        <v>0</v>
      </c>
      <c r="M26" s="582">
        <f t="shared" si="19"/>
        <v>0</v>
      </c>
      <c r="N26" s="582">
        <f t="shared" si="19"/>
        <v>0</v>
      </c>
      <c r="O26" s="582">
        <f t="shared" si="19"/>
        <v>0</v>
      </c>
      <c r="P26" s="582">
        <f t="shared" si="19"/>
        <v>0</v>
      </c>
      <c r="Q26" s="582">
        <f t="shared" si="19"/>
        <v>0</v>
      </c>
      <c r="R26" s="582">
        <f t="shared" si="19"/>
        <v>0</v>
      </c>
      <c r="S26" s="582">
        <f t="shared" si="19"/>
        <v>0</v>
      </c>
      <c r="T26" s="582">
        <f t="shared" si="19"/>
        <v>0</v>
      </c>
      <c r="U26" s="582">
        <f t="shared" si="19"/>
        <v>0</v>
      </c>
      <c r="V26" s="582">
        <f t="shared" si="19"/>
        <v>0</v>
      </c>
      <c r="W26" s="582">
        <f t="shared" si="19"/>
        <v>0</v>
      </c>
      <c r="X26" s="582">
        <f t="shared" si="19"/>
        <v>0</v>
      </c>
      <c r="Y26" s="582">
        <f t="shared" si="19"/>
        <v>0</v>
      </c>
      <c r="Z26" s="582">
        <f t="shared" si="19"/>
        <v>0</v>
      </c>
      <c r="AA26" s="582">
        <f t="shared" si="19"/>
        <v>0</v>
      </c>
      <c r="AB26" s="582">
        <f t="shared" si="19"/>
        <v>0</v>
      </c>
      <c r="AC26" s="582">
        <f t="shared" si="19"/>
        <v>0</v>
      </c>
      <c r="AD26" s="582">
        <f t="shared" si="19"/>
        <v>0</v>
      </c>
      <c r="AE26" s="582">
        <f t="shared" si="19"/>
        <v>0</v>
      </c>
      <c r="AF26" s="582">
        <f t="shared" si="19"/>
        <v>0</v>
      </c>
      <c r="AG26" s="582">
        <f t="shared" si="19"/>
        <v>0</v>
      </c>
      <c r="AH26" s="582">
        <f t="shared" si="19"/>
        <v>0</v>
      </c>
      <c r="AI26" s="582">
        <f t="shared" si="19"/>
        <v>0</v>
      </c>
      <c r="AJ26" s="582">
        <f t="shared" si="19"/>
        <v>0</v>
      </c>
      <c r="AK26" s="582">
        <f t="shared" si="19"/>
        <v>0</v>
      </c>
      <c r="AL26" s="582">
        <f t="shared" si="19"/>
        <v>0</v>
      </c>
      <c r="AM26" s="582">
        <f t="shared" si="19"/>
        <v>0</v>
      </c>
      <c r="AN26" s="582">
        <f t="shared" si="19"/>
        <v>0</v>
      </c>
      <c r="AO26" s="582">
        <f t="shared" si="19"/>
        <v>0</v>
      </c>
      <c r="AP26" s="582">
        <f t="shared" si="19"/>
        <v>0</v>
      </c>
      <c r="AQ26" s="582">
        <f t="shared" si="19"/>
        <v>0</v>
      </c>
      <c r="AR26" s="582">
        <f t="shared" si="19"/>
        <v>0</v>
      </c>
      <c r="AS26" s="581">
        <f t="shared" si="19"/>
        <v>0</v>
      </c>
    </row>
    <row r="27" spans="2:45" ht="5.15" customHeight="1" x14ac:dyDescent="0.3"/>
    <row r="28" spans="2:45" ht="12.75" customHeight="1" x14ac:dyDescent="0.3">
      <c r="B28" s="566" t="s">
        <v>644</v>
      </c>
      <c r="C28" s="567"/>
      <c r="D28" s="589" t="str">
        <f>IF(H_Sources_Uses!K35="","",H_Sources_Uses!K35)</f>
        <v/>
      </c>
      <c r="E28" s="588"/>
      <c r="F28" s="572">
        <f>IF(F$3&lt;=H_Sources_Uses!$N$35,-(ABS(H_Sources_Uses!Q35)),0)</f>
        <v>0</v>
      </c>
      <c r="G28" s="569">
        <f>IF(G$3&lt;=H_Sources_Uses!$N$35,F28,0)</f>
        <v>0</v>
      </c>
      <c r="H28" s="569">
        <f>IF(H$3&lt;=H_Sources_Uses!$N$35,G28,0)</f>
        <v>0</v>
      </c>
      <c r="I28" s="569">
        <f>IF(I$3&lt;=H_Sources_Uses!$N$35,H28,0)</f>
        <v>0</v>
      </c>
      <c r="J28" s="569">
        <f>IF(J$3&lt;=H_Sources_Uses!$N$35,I28,0)</f>
        <v>0</v>
      </c>
      <c r="K28" s="569">
        <f>IF(K$3&lt;=H_Sources_Uses!$N$35,J28,0)</f>
        <v>0</v>
      </c>
      <c r="L28" s="569">
        <f>IF(L$3&lt;=H_Sources_Uses!$N$35,K28,0)</f>
        <v>0</v>
      </c>
      <c r="M28" s="569">
        <f>IF(M$3&lt;=H_Sources_Uses!$N$35,L28,0)</f>
        <v>0</v>
      </c>
      <c r="N28" s="569">
        <f>IF(N$3&lt;=H_Sources_Uses!$N$35,M28,0)</f>
        <v>0</v>
      </c>
      <c r="O28" s="569">
        <f>IF(O$3&lt;=H_Sources_Uses!$N$35,N28,0)</f>
        <v>0</v>
      </c>
      <c r="P28" s="569">
        <f>IF(P$3&lt;=H_Sources_Uses!$N$35,O28,0)</f>
        <v>0</v>
      </c>
      <c r="Q28" s="569">
        <f>IF(Q$3&lt;=H_Sources_Uses!$N$35,P28,0)</f>
        <v>0</v>
      </c>
      <c r="R28" s="569">
        <f>IF(R$3&lt;=H_Sources_Uses!$N$35,Q28,0)</f>
        <v>0</v>
      </c>
      <c r="S28" s="569">
        <f>IF(S$3&lt;=H_Sources_Uses!$N$35,R28,0)</f>
        <v>0</v>
      </c>
      <c r="T28" s="569">
        <f>IF(T$3&lt;=H_Sources_Uses!$N$35,S28,0)</f>
        <v>0</v>
      </c>
      <c r="U28" s="569">
        <f>IF(U$3&lt;=H_Sources_Uses!$N$35,T28,0)</f>
        <v>0</v>
      </c>
      <c r="V28" s="569">
        <f>IF(V$3&lt;=H_Sources_Uses!$N$35,U28,0)</f>
        <v>0</v>
      </c>
      <c r="W28" s="569">
        <f>IF(W$3&lt;=H_Sources_Uses!$N$35,V28,0)</f>
        <v>0</v>
      </c>
      <c r="X28" s="569">
        <f>IF(X$3&lt;=H_Sources_Uses!$N$35,W28,0)</f>
        <v>0</v>
      </c>
      <c r="Y28" s="569">
        <f>IF(Y$3&lt;=H_Sources_Uses!$N$35,X28,0)</f>
        <v>0</v>
      </c>
      <c r="Z28" s="569">
        <f>IF(Z$3&lt;=H_Sources_Uses!$N$35,Y28,0)</f>
        <v>0</v>
      </c>
      <c r="AA28" s="569">
        <f>IF(AA$3&lt;=H_Sources_Uses!$N$35,Z28,0)</f>
        <v>0</v>
      </c>
      <c r="AB28" s="569">
        <f>IF(AB$3&lt;=H_Sources_Uses!$N$35,AA28,0)</f>
        <v>0</v>
      </c>
      <c r="AC28" s="569">
        <f>IF(AC$3&lt;=H_Sources_Uses!$N$35,AB28,0)</f>
        <v>0</v>
      </c>
      <c r="AD28" s="569">
        <f>IF(AD$3&lt;=H_Sources_Uses!$N$35,AC28,0)</f>
        <v>0</v>
      </c>
      <c r="AE28" s="569">
        <f>IF(AE$3&lt;=H_Sources_Uses!$N$35,AD28,0)</f>
        <v>0</v>
      </c>
      <c r="AF28" s="569">
        <f>IF(AF$3&lt;=H_Sources_Uses!$N$35,AE28,0)</f>
        <v>0</v>
      </c>
      <c r="AG28" s="569">
        <f>IF(AG$3&lt;=H_Sources_Uses!$N$35,AF28,0)</f>
        <v>0</v>
      </c>
      <c r="AH28" s="569">
        <f>IF(AH$3&lt;=H_Sources_Uses!$N$35,AG28,0)</f>
        <v>0</v>
      </c>
      <c r="AI28" s="569">
        <f>IF(AI$3&lt;=H_Sources_Uses!$N$35,AH28,0)</f>
        <v>0</v>
      </c>
      <c r="AJ28" s="569">
        <f>IF(AJ$3&lt;=H_Sources_Uses!$N$35,AI28,0)</f>
        <v>0</v>
      </c>
      <c r="AK28" s="569">
        <f>IF(AK$3&lt;=H_Sources_Uses!$N$35,AJ28,0)</f>
        <v>0</v>
      </c>
      <c r="AL28" s="569">
        <f>IF(AL$3&lt;=H_Sources_Uses!$N$35,AK28,0)</f>
        <v>0</v>
      </c>
      <c r="AM28" s="569">
        <f>IF(AM$3&lt;=H_Sources_Uses!$N$35,AL28,0)</f>
        <v>0</v>
      </c>
      <c r="AN28" s="569">
        <f>IF(AN$3&lt;=H_Sources_Uses!$N$35,AM28,0)</f>
        <v>0</v>
      </c>
      <c r="AO28" s="569">
        <f>IF(AO$3&lt;=H_Sources_Uses!$N$35,AN28,0)</f>
        <v>0</v>
      </c>
      <c r="AP28" s="569">
        <f>IF(AP$3&lt;=H_Sources_Uses!$N$35,AO28,0)</f>
        <v>0</v>
      </c>
      <c r="AQ28" s="569">
        <f>IF(AQ$3&lt;=H_Sources_Uses!$N$35,AP28,0)</f>
        <v>0</v>
      </c>
      <c r="AR28" s="569">
        <f>IF(AR$3&lt;=H_Sources_Uses!$N$35,AQ28,0)</f>
        <v>0</v>
      </c>
      <c r="AS28" s="569">
        <f>IF(AS$3&lt;=H_Sources_Uses!$N$35,AR28,0)</f>
        <v>0</v>
      </c>
    </row>
    <row r="29" spans="2:45" ht="12.75" customHeight="1" x14ac:dyDescent="0.3">
      <c r="B29" s="566" t="s">
        <v>644</v>
      </c>
      <c r="C29" s="567"/>
      <c r="D29" s="589" t="str">
        <f>IF(H_Sources_Uses!K36="","",H_Sources_Uses!K36)</f>
        <v/>
      </c>
      <c r="E29" s="588"/>
      <c r="F29" s="572">
        <f>IF(F$3&lt;=H_Sources_Uses!$N$36,-(ABS(H_Sources_Uses!Q36)),0)</f>
        <v>0</v>
      </c>
      <c r="G29" s="569">
        <f>IF(G$3&lt;=H_Sources_Uses!$N$36,F29,0)</f>
        <v>0</v>
      </c>
      <c r="H29" s="569">
        <f>IF(H$3&lt;=H_Sources_Uses!$N$36,G29,0)</f>
        <v>0</v>
      </c>
      <c r="I29" s="569">
        <f>IF(I$3&lt;=H_Sources_Uses!$N$36,H29,0)</f>
        <v>0</v>
      </c>
      <c r="J29" s="569">
        <f>IF(J$3&lt;=H_Sources_Uses!$N$36,I29,0)</f>
        <v>0</v>
      </c>
      <c r="K29" s="569">
        <f>IF(K$3&lt;=H_Sources_Uses!$N$36,J29,0)</f>
        <v>0</v>
      </c>
      <c r="L29" s="569">
        <f>IF(L$3&lt;=H_Sources_Uses!$N$36,K29,0)</f>
        <v>0</v>
      </c>
      <c r="M29" s="569">
        <f>IF(M$3&lt;=H_Sources_Uses!$N$36,L29,0)</f>
        <v>0</v>
      </c>
      <c r="N29" s="569">
        <f>IF(N$3&lt;=H_Sources_Uses!$N$36,M29,0)</f>
        <v>0</v>
      </c>
      <c r="O29" s="569">
        <f>IF(O$3&lt;=H_Sources_Uses!$N$36,N29,0)</f>
        <v>0</v>
      </c>
      <c r="P29" s="569">
        <f>IF(P$3&lt;=H_Sources_Uses!$N$36,O29,0)</f>
        <v>0</v>
      </c>
      <c r="Q29" s="569">
        <f>IF(Q$3&lt;=H_Sources_Uses!$N$36,P29,0)</f>
        <v>0</v>
      </c>
      <c r="R29" s="569">
        <f>IF(R$3&lt;=H_Sources_Uses!$N$36,Q29,0)</f>
        <v>0</v>
      </c>
      <c r="S29" s="569">
        <f>IF(S$3&lt;=H_Sources_Uses!$N$36,R29,0)</f>
        <v>0</v>
      </c>
      <c r="T29" s="569">
        <f>IF(T$3&lt;=H_Sources_Uses!$N$36,S29,0)</f>
        <v>0</v>
      </c>
      <c r="U29" s="569">
        <f>IF(U$3&lt;=H_Sources_Uses!$N$36,T29,0)</f>
        <v>0</v>
      </c>
      <c r="V29" s="569">
        <f>IF(V$3&lt;=H_Sources_Uses!$N$36,U29,0)</f>
        <v>0</v>
      </c>
      <c r="W29" s="569">
        <f>IF(W$3&lt;=H_Sources_Uses!$N$36,V29,0)</f>
        <v>0</v>
      </c>
      <c r="X29" s="569">
        <f>IF(X$3&lt;=H_Sources_Uses!$N$36,W29,0)</f>
        <v>0</v>
      </c>
      <c r="Y29" s="569">
        <f>IF(Y$3&lt;=H_Sources_Uses!$N$36,X29,0)</f>
        <v>0</v>
      </c>
      <c r="Z29" s="569">
        <f>IF(Z$3&lt;=H_Sources_Uses!$N$36,Y29,0)</f>
        <v>0</v>
      </c>
      <c r="AA29" s="569">
        <f>IF(AA$3&lt;=H_Sources_Uses!$N$36,Z29,0)</f>
        <v>0</v>
      </c>
      <c r="AB29" s="569">
        <f>IF(AB$3&lt;=H_Sources_Uses!$N$36,AA29,0)</f>
        <v>0</v>
      </c>
      <c r="AC29" s="569">
        <f>IF(AC$3&lt;=H_Sources_Uses!$N$36,AB29,0)</f>
        <v>0</v>
      </c>
      <c r="AD29" s="569">
        <f>IF(AD$3&lt;=H_Sources_Uses!$N$36,AC29,0)</f>
        <v>0</v>
      </c>
      <c r="AE29" s="569">
        <f>IF(AE$3&lt;=H_Sources_Uses!$N$36,AD29,0)</f>
        <v>0</v>
      </c>
      <c r="AF29" s="569">
        <f>IF(AF$3&lt;=H_Sources_Uses!$N$36,AE29,0)</f>
        <v>0</v>
      </c>
      <c r="AG29" s="569">
        <f>IF(AG$3&lt;=H_Sources_Uses!$N$36,AF29,0)</f>
        <v>0</v>
      </c>
      <c r="AH29" s="569">
        <f>IF(AH$3&lt;=H_Sources_Uses!$N$36,AG29,0)</f>
        <v>0</v>
      </c>
      <c r="AI29" s="569">
        <f>IF(AI$3&lt;=H_Sources_Uses!$N$36,AH29,0)</f>
        <v>0</v>
      </c>
      <c r="AJ29" s="569">
        <f>IF(AJ$3&lt;=H_Sources_Uses!$N$36,AI29,0)</f>
        <v>0</v>
      </c>
      <c r="AK29" s="569">
        <f>IF(AK$3&lt;=H_Sources_Uses!$N$36,AJ29,0)</f>
        <v>0</v>
      </c>
      <c r="AL29" s="569">
        <f>IF(AL$3&lt;=H_Sources_Uses!$N$36,AK29,0)</f>
        <v>0</v>
      </c>
      <c r="AM29" s="569">
        <f>IF(AM$3&lt;=H_Sources_Uses!$N$36,AL29,0)</f>
        <v>0</v>
      </c>
      <c r="AN29" s="569">
        <f>IF(AN$3&lt;=H_Sources_Uses!$N$36,AM29,0)</f>
        <v>0</v>
      </c>
      <c r="AO29" s="569">
        <f>IF(AO$3&lt;=H_Sources_Uses!$N$36,AN29,0)</f>
        <v>0</v>
      </c>
      <c r="AP29" s="569">
        <f>IF(AP$3&lt;=H_Sources_Uses!$N$36,AO29,0)</f>
        <v>0</v>
      </c>
      <c r="AQ29" s="569">
        <f>IF(AQ$3&lt;=H_Sources_Uses!$N$36,AP29,0)</f>
        <v>0</v>
      </c>
      <c r="AR29" s="569">
        <f>IF(AR$3&lt;=H_Sources_Uses!$N$36,AQ29,0)</f>
        <v>0</v>
      </c>
      <c r="AS29" s="569">
        <f>IF(AS$3&lt;=H_Sources_Uses!$N$36,AR29,0)</f>
        <v>0</v>
      </c>
    </row>
    <row r="30" spans="2:45" ht="12.75" customHeight="1" x14ac:dyDescent="0.3">
      <c r="B30" s="566" t="s">
        <v>644</v>
      </c>
      <c r="C30" s="567"/>
      <c r="D30" s="589" t="str">
        <f>IF(H_Sources_Uses!K37="","",H_Sources_Uses!K37)</f>
        <v/>
      </c>
      <c r="E30" s="588"/>
      <c r="F30" s="572">
        <f>IF(F$3&lt;=H_Sources_Uses!$N$37,-(ABS(H_Sources_Uses!Q37)),0)</f>
        <v>0</v>
      </c>
      <c r="G30" s="569">
        <f>IF(G$3&lt;=H_Sources_Uses!$N$37,F30,0)</f>
        <v>0</v>
      </c>
      <c r="H30" s="569">
        <f>IF(H$3&lt;=H_Sources_Uses!$N$37,G30,0)</f>
        <v>0</v>
      </c>
      <c r="I30" s="569">
        <f>IF(I$3&lt;=H_Sources_Uses!$N$37,H30,0)</f>
        <v>0</v>
      </c>
      <c r="J30" s="569">
        <f>IF(J$3&lt;=H_Sources_Uses!$N$37,I30,0)</f>
        <v>0</v>
      </c>
      <c r="K30" s="569">
        <f>IF(K$3&lt;=H_Sources_Uses!$N$37,J30,0)</f>
        <v>0</v>
      </c>
      <c r="L30" s="569">
        <f>IF(L$3&lt;=H_Sources_Uses!$N$37,K30,0)</f>
        <v>0</v>
      </c>
      <c r="M30" s="569">
        <f>IF(M$3&lt;=H_Sources_Uses!$N$37,L30,0)</f>
        <v>0</v>
      </c>
      <c r="N30" s="569">
        <f>IF(N$3&lt;=H_Sources_Uses!$N$37,M30,0)</f>
        <v>0</v>
      </c>
      <c r="O30" s="569">
        <f>IF(O$3&lt;=H_Sources_Uses!$N$37,N30,0)</f>
        <v>0</v>
      </c>
      <c r="P30" s="569">
        <f>IF(P$3&lt;=H_Sources_Uses!$N$37,O30,0)</f>
        <v>0</v>
      </c>
      <c r="Q30" s="569">
        <f>IF(Q$3&lt;=H_Sources_Uses!$N$37,P30,0)</f>
        <v>0</v>
      </c>
      <c r="R30" s="569">
        <f>IF(R$3&lt;=H_Sources_Uses!$N$37,Q30,0)</f>
        <v>0</v>
      </c>
      <c r="S30" s="569">
        <f>IF(S$3&lt;=H_Sources_Uses!$N$37,R30,0)</f>
        <v>0</v>
      </c>
      <c r="T30" s="569">
        <f>IF(T$3&lt;=H_Sources_Uses!$N$37,S30,0)</f>
        <v>0</v>
      </c>
      <c r="U30" s="569">
        <f>IF(U$3&lt;=H_Sources_Uses!$N$37,T30,0)</f>
        <v>0</v>
      </c>
      <c r="V30" s="569">
        <f>IF(V$3&lt;=H_Sources_Uses!$N$37,U30,0)</f>
        <v>0</v>
      </c>
      <c r="W30" s="569">
        <f>IF(W$3&lt;=H_Sources_Uses!$N$37,V30,0)</f>
        <v>0</v>
      </c>
      <c r="X30" s="569">
        <f>IF(X$3&lt;=H_Sources_Uses!$N$37,W30,0)</f>
        <v>0</v>
      </c>
      <c r="Y30" s="569">
        <f>IF(Y$3&lt;=H_Sources_Uses!$N$37,X30,0)</f>
        <v>0</v>
      </c>
      <c r="Z30" s="569">
        <f>IF(Z$3&lt;=H_Sources_Uses!$N$37,Y30,0)</f>
        <v>0</v>
      </c>
      <c r="AA30" s="569">
        <f>IF(AA$3&lt;=H_Sources_Uses!$N$37,Z30,0)</f>
        <v>0</v>
      </c>
      <c r="AB30" s="569">
        <f>IF(AB$3&lt;=H_Sources_Uses!$N$37,AA30,0)</f>
        <v>0</v>
      </c>
      <c r="AC30" s="569">
        <f>IF(AC$3&lt;=H_Sources_Uses!$N$37,AB30,0)</f>
        <v>0</v>
      </c>
      <c r="AD30" s="569">
        <f>IF(AD$3&lt;=H_Sources_Uses!$N$37,AC30,0)</f>
        <v>0</v>
      </c>
      <c r="AE30" s="569">
        <f>IF(AE$3&lt;=H_Sources_Uses!$N$37,AD30,0)</f>
        <v>0</v>
      </c>
      <c r="AF30" s="569">
        <f>IF(AF$3&lt;=H_Sources_Uses!$N$37,AE30,0)</f>
        <v>0</v>
      </c>
      <c r="AG30" s="569">
        <f>IF(AG$3&lt;=H_Sources_Uses!$N$37,AF30,0)</f>
        <v>0</v>
      </c>
      <c r="AH30" s="569">
        <f>IF(AH$3&lt;=H_Sources_Uses!$N$37,AG30,0)</f>
        <v>0</v>
      </c>
      <c r="AI30" s="569">
        <f>IF(AI$3&lt;=H_Sources_Uses!$N$37,AH30,0)</f>
        <v>0</v>
      </c>
      <c r="AJ30" s="569">
        <f>IF(AJ$3&lt;=H_Sources_Uses!$N$37,AI30,0)</f>
        <v>0</v>
      </c>
      <c r="AK30" s="569">
        <f>IF(AK$3&lt;=H_Sources_Uses!$N$37,AJ30,0)</f>
        <v>0</v>
      </c>
      <c r="AL30" s="569">
        <f>IF(AL$3&lt;=H_Sources_Uses!$N$37,AK30,0)</f>
        <v>0</v>
      </c>
      <c r="AM30" s="569">
        <f>IF(AM$3&lt;=H_Sources_Uses!$N$37,AL30,0)</f>
        <v>0</v>
      </c>
      <c r="AN30" s="569">
        <f>IF(AN$3&lt;=H_Sources_Uses!$N$37,AM30,0)</f>
        <v>0</v>
      </c>
      <c r="AO30" s="569">
        <f>IF(AO$3&lt;=H_Sources_Uses!$N$37,AN30,0)</f>
        <v>0</v>
      </c>
      <c r="AP30" s="569">
        <f>IF(AP$3&lt;=H_Sources_Uses!$N$37,AO30,0)</f>
        <v>0</v>
      </c>
      <c r="AQ30" s="569">
        <f>IF(AQ$3&lt;=H_Sources_Uses!$N$37,AP30,0)</f>
        <v>0</v>
      </c>
      <c r="AR30" s="569">
        <f>IF(AR$3&lt;=H_Sources_Uses!$N$37,AQ30,0)</f>
        <v>0</v>
      </c>
      <c r="AS30" s="569">
        <f>IF(AS$3&lt;=H_Sources_Uses!$N$37,AR30,0)</f>
        <v>0</v>
      </c>
    </row>
    <row r="31" spans="2:45" ht="12.75" customHeight="1" x14ac:dyDescent="0.3">
      <c r="B31" s="566" t="s">
        <v>644</v>
      </c>
      <c r="C31" s="567"/>
      <c r="D31" s="589" t="str">
        <f>IF(H_Sources_Uses!K38="","",H_Sources_Uses!K38)</f>
        <v/>
      </c>
      <c r="E31" s="588"/>
      <c r="F31" s="572">
        <f>IF(F$3&lt;=H_Sources_Uses!$N$38,-(ABS(H_Sources_Uses!Q38)),0)</f>
        <v>0</v>
      </c>
      <c r="G31" s="569">
        <f>IF(G$3&lt;=H_Sources_Uses!$N$38,F31,0)</f>
        <v>0</v>
      </c>
      <c r="H31" s="569">
        <f>IF(H$3&lt;=H_Sources_Uses!$N$38,G31,0)</f>
        <v>0</v>
      </c>
      <c r="I31" s="569">
        <f>IF(I$3&lt;=H_Sources_Uses!$N$38,H31,0)</f>
        <v>0</v>
      </c>
      <c r="J31" s="569">
        <f>IF(J$3&lt;=H_Sources_Uses!$N$38,I31,0)</f>
        <v>0</v>
      </c>
      <c r="K31" s="569">
        <f>IF(K$3&lt;=H_Sources_Uses!$N$38,J31,0)</f>
        <v>0</v>
      </c>
      <c r="L31" s="569">
        <f>IF(L$3&lt;=H_Sources_Uses!$N$38,K31,0)</f>
        <v>0</v>
      </c>
      <c r="M31" s="569">
        <f>IF(M$3&lt;=H_Sources_Uses!$N$38,L31,0)</f>
        <v>0</v>
      </c>
      <c r="N31" s="569">
        <f>IF(N$3&lt;=H_Sources_Uses!$N$38,M31,0)</f>
        <v>0</v>
      </c>
      <c r="O31" s="569">
        <f>IF(O$3&lt;=H_Sources_Uses!$N$38,N31,0)</f>
        <v>0</v>
      </c>
      <c r="P31" s="569">
        <f>IF(P$3&lt;=H_Sources_Uses!$N$38,O31,0)</f>
        <v>0</v>
      </c>
      <c r="Q31" s="569">
        <f>IF(Q$3&lt;=H_Sources_Uses!$N$38,P31,0)</f>
        <v>0</v>
      </c>
      <c r="R31" s="569">
        <f>IF(R$3&lt;=H_Sources_Uses!$N$38,Q31,0)</f>
        <v>0</v>
      </c>
      <c r="S31" s="569">
        <f>IF(S$3&lt;=H_Sources_Uses!$N$38,R31,0)</f>
        <v>0</v>
      </c>
      <c r="T31" s="569">
        <f>IF(T$3&lt;=H_Sources_Uses!$N$38,S31,0)</f>
        <v>0</v>
      </c>
      <c r="U31" s="569">
        <f>IF(U$3&lt;=H_Sources_Uses!$N$38,T31,0)</f>
        <v>0</v>
      </c>
      <c r="V31" s="569">
        <f>IF(V$3&lt;=H_Sources_Uses!$N$38,U31,0)</f>
        <v>0</v>
      </c>
      <c r="W31" s="569">
        <f>IF(W$3&lt;=H_Sources_Uses!$N$38,V31,0)</f>
        <v>0</v>
      </c>
      <c r="X31" s="569">
        <f>IF(X$3&lt;=H_Sources_Uses!$N$38,W31,0)</f>
        <v>0</v>
      </c>
      <c r="Y31" s="569">
        <f>IF(Y$3&lt;=H_Sources_Uses!$N$38,X31,0)</f>
        <v>0</v>
      </c>
      <c r="Z31" s="569">
        <f>IF(Z$3&lt;=H_Sources_Uses!$N$38,Y31,0)</f>
        <v>0</v>
      </c>
      <c r="AA31" s="569">
        <f>IF(AA$3&lt;=H_Sources_Uses!$N$38,Z31,0)</f>
        <v>0</v>
      </c>
      <c r="AB31" s="569">
        <f>IF(AB$3&lt;=H_Sources_Uses!$N$38,AA31,0)</f>
        <v>0</v>
      </c>
      <c r="AC31" s="569">
        <f>IF(AC$3&lt;=H_Sources_Uses!$N$38,AB31,0)</f>
        <v>0</v>
      </c>
      <c r="AD31" s="569">
        <f>IF(AD$3&lt;=H_Sources_Uses!$N$38,AC31,0)</f>
        <v>0</v>
      </c>
      <c r="AE31" s="569">
        <f>IF(AE$3&lt;=H_Sources_Uses!$N$38,AD31,0)</f>
        <v>0</v>
      </c>
      <c r="AF31" s="569">
        <f>IF(AF$3&lt;=H_Sources_Uses!$N$38,AE31,0)</f>
        <v>0</v>
      </c>
      <c r="AG31" s="569">
        <f>IF(AG$3&lt;=H_Sources_Uses!$N$38,AF31,0)</f>
        <v>0</v>
      </c>
      <c r="AH31" s="569">
        <f>IF(AH$3&lt;=H_Sources_Uses!$N$38,AG31,0)</f>
        <v>0</v>
      </c>
      <c r="AI31" s="569">
        <f>IF(AI$3&lt;=H_Sources_Uses!$N$38,AH31,0)</f>
        <v>0</v>
      </c>
      <c r="AJ31" s="569">
        <f>IF(AJ$3&lt;=H_Sources_Uses!$N$38,AI31,0)</f>
        <v>0</v>
      </c>
      <c r="AK31" s="569">
        <f>IF(AK$3&lt;=H_Sources_Uses!$N$38,AJ31,0)</f>
        <v>0</v>
      </c>
      <c r="AL31" s="569">
        <f>IF(AL$3&lt;=H_Sources_Uses!$N$38,AK31,0)</f>
        <v>0</v>
      </c>
      <c r="AM31" s="569">
        <f>IF(AM$3&lt;=H_Sources_Uses!$N$38,AL31,0)</f>
        <v>0</v>
      </c>
      <c r="AN31" s="569">
        <f>IF(AN$3&lt;=H_Sources_Uses!$N$38,AM31,0)</f>
        <v>0</v>
      </c>
      <c r="AO31" s="569">
        <f>IF(AO$3&lt;=H_Sources_Uses!$N$38,AN31,0)</f>
        <v>0</v>
      </c>
      <c r="AP31" s="569">
        <f>IF(AP$3&lt;=H_Sources_Uses!$N$38,AO31,0)</f>
        <v>0</v>
      </c>
      <c r="AQ31" s="569">
        <f>IF(AQ$3&lt;=H_Sources_Uses!$N$38,AP31,0)</f>
        <v>0</v>
      </c>
      <c r="AR31" s="569">
        <f>IF(AR$3&lt;=H_Sources_Uses!$N$38,AQ31,0)</f>
        <v>0</v>
      </c>
      <c r="AS31" s="569">
        <f>IF(AS$3&lt;=H_Sources_Uses!$N$38,AR31,0)</f>
        <v>0</v>
      </c>
    </row>
    <row r="32" spans="2:45" ht="12.75" customHeight="1" x14ac:dyDescent="0.3">
      <c r="B32" s="566" t="s">
        <v>644</v>
      </c>
      <c r="C32" s="567"/>
      <c r="D32" s="589" t="str">
        <f>IF(H_Sources_Uses!K39="","",H_Sources_Uses!K39)</f>
        <v/>
      </c>
      <c r="E32" s="588"/>
      <c r="F32" s="572">
        <f>IF(F$3&lt;=H_Sources_Uses!$N$39,-(ABS(H_Sources_Uses!Q39)),0)</f>
        <v>0</v>
      </c>
      <c r="G32" s="569">
        <f>IF(G$3&lt;=H_Sources_Uses!$N$39,F32,0)</f>
        <v>0</v>
      </c>
      <c r="H32" s="569">
        <f>IF(H$3&lt;=H_Sources_Uses!$N$39,G32,0)</f>
        <v>0</v>
      </c>
      <c r="I32" s="569">
        <f>IF(I$3&lt;=H_Sources_Uses!$N$39,H32,0)</f>
        <v>0</v>
      </c>
      <c r="J32" s="569">
        <f>IF(J$3&lt;=H_Sources_Uses!$N$39,I32,0)</f>
        <v>0</v>
      </c>
      <c r="K32" s="569">
        <f>IF(K$3&lt;=H_Sources_Uses!$N$39,J32,0)</f>
        <v>0</v>
      </c>
      <c r="L32" s="569">
        <f>IF(L$3&lt;=H_Sources_Uses!$N$39,K32,0)</f>
        <v>0</v>
      </c>
      <c r="M32" s="569">
        <f>IF(M$3&lt;=H_Sources_Uses!$N$39,L32,0)</f>
        <v>0</v>
      </c>
      <c r="N32" s="569">
        <f>IF(N$3&lt;=H_Sources_Uses!$N$39,M32,0)</f>
        <v>0</v>
      </c>
      <c r="O32" s="569">
        <f>IF(O$3&lt;=H_Sources_Uses!$N$39,N32,0)</f>
        <v>0</v>
      </c>
      <c r="P32" s="569">
        <f>IF(P$3&lt;=H_Sources_Uses!$N$39,O32,0)</f>
        <v>0</v>
      </c>
      <c r="Q32" s="569">
        <f>IF(Q$3&lt;=H_Sources_Uses!$N$39,P32,0)</f>
        <v>0</v>
      </c>
      <c r="R32" s="569">
        <f>IF(R$3&lt;=H_Sources_Uses!$N$39,Q32,0)</f>
        <v>0</v>
      </c>
      <c r="S32" s="569">
        <f>IF(S$3&lt;=H_Sources_Uses!$N$39,R32,0)</f>
        <v>0</v>
      </c>
      <c r="T32" s="569">
        <f>IF(T$3&lt;=H_Sources_Uses!$N$39,S32,0)</f>
        <v>0</v>
      </c>
      <c r="U32" s="569">
        <f>IF(U$3&lt;=H_Sources_Uses!$N$39,T32,0)</f>
        <v>0</v>
      </c>
      <c r="V32" s="569">
        <f>IF(V$3&lt;=H_Sources_Uses!$N$39,U32,0)</f>
        <v>0</v>
      </c>
      <c r="W32" s="569">
        <f>IF(W$3&lt;=H_Sources_Uses!$N$39,V32,0)</f>
        <v>0</v>
      </c>
      <c r="X32" s="569">
        <f>IF(X$3&lt;=H_Sources_Uses!$N$39,W32,0)</f>
        <v>0</v>
      </c>
      <c r="Y32" s="569">
        <f>IF(Y$3&lt;=H_Sources_Uses!$N$39,X32,0)</f>
        <v>0</v>
      </c>
      <c r="Z32" s="569">
        <f>IF(Z$3&lt;=H_Sources_Uses!$N$39,Y32,0)</f>
        <v>0</v>
      </c>
      <c r="AA32" s="569">
        <f>IF(AA$3&lt;=H_Sources_Uses!$N$39,Z32,0)</f>
        <v>0</v>
      </c>
      <c r="AB32" s="569">
        <f>IF(AB$3&lt;=H_Sources_Uses!$N$39,AA32,0)</f>
        <v>0</v>
      </c>
      <c r="AC32" s="569">
        <f>IF(AC$3&lt;=H_Sources_Uses!$N$39,AB32,0)</f>
        <v>0</v>
      </c>
      <c r="AD32" s="569">
        <f>IF(AD$3&lt;=H_Sources_Uses!$N$39,AC32,0)</f>
        <v>0</v>
      </c>
      <c r="AE32" s="569">
        <f>IF(AE$3&lt;=H_Sources_Uses!$N$39,AD32,0)</f>
        <v>0</v>
      </c>
      <c r="AF32" s="569">
        <f>IF(AF$3&lt;=H_Sources_Uses!$N$39,AE32,0)</f>
        <v>0</v>
      </c>
      <c r="AG32" s="569">
        <f>IF(AG$3&lt;=H_Sources_Uses!$N$39,AF32,0)</f>
        <v>0</v>
      </c>
      <c r="AH32" s="569">
        <f>IF(AH$3&lt;=H_Sources_Uses!$N$39,AG32,0)</f>
        <v>0</v>
      </c>
      <c r="AI32" s="569">
        <f>IF(AI$3&lt;=H_Sources_Uses!$N$39,AH32,0)</f>
        <v>0</v>
      </c>
      <c r="AJ32" s="569">
        <f>IF(AJ$3&lt;=H_Sources_Uses!$N$39,AI32,0)</f>
        <v>0</v>
      </c>
      <c r="AK32" s="569">
        <f>IF(AK$3&lt;=H_Sources_Uses!$N$39,AJ32,0)</f>
        <v>0</v>
      </c>
      <c r="AL32" s="569">
        <f>IF(AL$3&lt;=H_Sources_Uses!$N$39,AK32,0)</f>
        <v>0</v>
      </c>
      <c r="AM32" s="569">
        <f>IF(AM$3&lt;=H_Sources_Uses!$N$39,AL32,0)</f>
        <v>0</v>
      </c>
      <c r="AN32" s="569">
        <f>IF(AN$3&lt;=H_Sources_Uses!$N$39,AM32,0)</f>
        <v>0</v>
      </c>
      <c r="AO32" s="569">
        <f>IF(AO$3&lt;=H_Sources_Uses!$N$39,AN32,0)</f>
        <v>0</v>
      </c>
      <c r="AP32" s="569">
        <f>IF(AP$3&lt;=H_Sources_Uses!$N$39,AO32,0)</f>
        <v>0</v>
      </c>
      <c r="AQ32" s="569">
        <f>IF(AQ$3&lt;=H_Sources_Uses!$N$39,AP32,0)</f>
        <v>0</v>
      </c>
      <c r="AR32" s="569">
        <f>IF(AR$3&lt;=H_Sources_Uses!$N$39,AQ32,0)</f>
        <v>0</v>
      </c>
      <c r="AS32" s="569">
        <f>IF(AS$3&lt;=H_Sources_Uses!$N$39,AR32,0)</f>
        <v>0</v>
      </c>
    </row>
    <row r="33" spans="2:45" ht="12.75" customHeight="1" x14ac:dyDescent="0.3">
      <c r="B33" s="566" t="s">
        <v>644</v>
      </c>
      <c r="C33" s="567"/>
      <c r="D33" s="587" t="s">
        <v>643</v>
      </c>
      <c r="E33" s="588"/>
      <c r="F33" s="581">
        <f t="shared" ref="F33:AS33" si="20">SUM(F28:F32)</f>
        <v>0</v>
      </c>
      <c r="G33" s="582">
        <f t="shared" si="20"/>
        <v>0</v>
      </c>
      <c r="H33" s="582">
        <f t="shared" si="20"/>
        <v>0</v>
      </c>
      <c r="I33" s="582">
        <f t="shared" si="20"/>
        <v>0</v>
      </c>
      <c r="J33" s="582">
        <f t="shared" si="20"/>
        <v>0</v>
      </c>
      <c r="K33" s="582">
        <f t="shared" si="20"/>
        <v>0</v>
      </c>
      <c r="L33" s="582">
        <f t="shared" si="20"/>
        <v>0</v>
      </c>
      <c r="M33" s="582">
        <f t="shared" si="20"/>
        <v>0</v>
      </c>
      <c r="N33" s="582">
        <f t="shared" si="20"/>
        <v>0</v>
      </c>
      <c r="O33" s="582">
        <f t="shared" si="20"/>
        <v>0</v>
      </c>
      <c r="P33" s="582">
        <f t="shared" si="20"/>
        <v>0</v>
      </c>
      <c r="Q33" s="582">
        <f t="shared" si="20"/>
        <v>0</v>
      </c>
      <c r="R33" s="582">
        <f t="shared" si="20"/>
        <v>0</v>
      </c>
      <c r="S33" s="582">
        <f t="shared" si="20"/>
        <v>0</v>
      </c>
      <c r="T33" s="582">
        <f t="shared" si="20"/>
        <v>0</v>
      </c>
      <c r="U33" s="582">
        <f t="shared" si="20"/>
        <v>0</v>
      </c>
      <c r="V33" s="582">
        <f t="shared" si="20"/>
        <v>0</v>
      </c>
      <c r="W33" s="582">
        <f t="shared" si="20"/>
        <v>0</v>
      </c>
      <c r="X33" s="582">
        <f t="shared" si="20"/>
        <v>0</v>
      </c>
      <c r="Y33" s="582">
        <f t="shared" si="20"/>
        <v>0</v>
      </c>
      <c r="Z33" s="582">
        <f t="shared" si="20"/>
        <v>0</v>
      </c>
      <c r="AA33" s="582">
        <f t="shared" si="20"/>
        <v>0</v>
      </c>
      <c r="AB33" s="582">
        <f t="shared" si="20"/>
        <v>0</v>
      </c>
      <c r="AC33" s="582">
        <f t="shared" si="20"/>
        <v>0</v>
      </c>
      <c r="AD33" s="582">
        <f t="shared" si="20"/>
        <v>0</v>
      </c>
      <c r="AE33" s="582">
        <f t="shared" si="20"/>
        <v>0</v>
      </c>
      <c r="AF33" s="582">
        <f t="shared" si="20"/>
        <v>0</v>
      </c>
      <c r="AG33" s="582">
        <f t="shared" si="20"/>
        <v>0</v>
      </c>
      <c r="AH33" s="582">
        <f t="shared" si="20"/>
        <v>0</v>
      </c>
      <c r="AI33" s="582">
        <f t="shared" si="20"/>
        <v>0</v>
      </c>
      <c r="AJ33" s="582">
        <f t="shared" si="20"/>
        <v>0</v>
      </c>
      <c r="AK33" s="582">
        <f t="shared" si="20"/>
        <v>0</v>
      </c>
      <c r="AL33" s="582">
        <f t="shared" si="20"/>
        <v>0</v>
      </c>
      <c r="AM33" s="582">
        <f t="shared" si="20"/>
        <v>0</v>
      </c>
      <c r="AN33" s="582">
        <f t="shared" si="20"/>
        <v>0</v>
      </c>
      <c r="AO33" s="582">
        <f t="shared" si="20"/>
        <v>0</v>
      </c>
      <c r="AP33" s="582">
        <f t="shared" si="20"/>
        <v>0</v>
      </c>
      <c r="AQ33" s="582">
        <f t="shared" si="20"/>
        <v>0</v>
      </c>
      <c r="AR33" s="582">
        <f t="shared" si="20"/>
        <v>0</v>
      </c>
      <c r="AS33" s="581">
        <f t="shared" si="20"/>
        <v>0</v>
      </c>
    </row>
    <row r="34" spans="2:45" ht="5.15" customHeight="1" x14ac:dyDescent="0.3"/>
    <row r="35" spans="2:45" ht="12.75" customHeight="1" x14ac:dyDescent="0.3">
      <c r="B35" s="566" t="s">
        <v>637</v>
      </c>
      <c r="C35" s="567"/>
      <c r="D35" s="587" t="s">
        <v>642</v>
      </c>
      <c r="E35" s="588"/>
      <c r="F35" s="581">
        <f t="shared" ref="F35:AS35" si="21">F26+F33</f>
        <v>0</v>
      </c>
      <c r="G35" s="582">
        <f t="shared" si="21"/>
        <v>0</v>
      </c>
      <c r="H35" s="582">
        <f t="shared" si="21"/>
        <v>0</v>
      </c>
      <c r="I35" s="582">
        <f t="shared" si="21"/>
        <v>0</v>
      </c>
      <c r="J35" s="582">
        <f t="shared" si="21"/>
        <v>0</v>
      </c>
      <c r="K35" s="582">
        <f t="shared" si="21"/>
        <v>0</v>
      </c>
      <c r="L35" s="582">
        <f t="shared" si="21"/>
        <v>0</v>
      </c>
      <c r="M35" s="582">
        <f t="shared" si="21"/>
        <v>0</v>
      </c>
      <c r="N35" s="582">
        <f t="shared" si="21"/>
        <v>0</v>
      </c>
      <c r="O35" s="582">
        <f t="shared" si="21"/>
        <v>0</v>
      </c>
      <c r="P35" s="582">
        <f t="shared" si="21"/>
        <v>0</v>
      </c>
      <c r="Q35" s="582">
        <f t="shared" si="21"/>
        <v>0</v>
      </c>
      <c r="R35" s="582">
        <f t="shared" si="21"/>
        <v>0</v>
      </c>
      <c r="S35" s="582">
        <f t="shared" si="21"/>
        <v>0</v>
      </c>
      <c r="T35" s="582">
        <f t="shared" si="21"/>
        <v>0</v>
      </c>
      <c r="U35" s="582">
        <f t="shared" si="21"/>
        <v>0</v>
      </c>
      <c r="V35" s="582">
        <f t="shared" si="21"/>
        <v>0</v>
      </c>
      <c r="W35" s="582">
        <f t="shared" si="21"/>
        <v>0</v>
      </c>
      <c r="X35" s="582">
        <f t="shared" si="21"/>
        <v>0</v>
      </c>
      <c r="Y35" s="582">
        <f t="shared" si="21"/>
        <v>0</v>
      </c>
      <c r="Z35" s="582">
        <f t="shared" si="21"/>
        <v>0</v>
      </c>
      <c r="AA35" s="582">
        <f t="shared" si="21"/>
        <v>0</v>
      </c>
      <c r="AB35" s="582">
        <f t="shared" si="21"/>
        <v>0</v>
      </c>
      <c r="AC35" s="582">
        <f t="shared" si="21"/>
        <v>0</v>
      </c>
      <c r="AD35" s="582">
        <f t="shared" si="21"/>
        <v>0</v>
      </c>
      <c r="AE35" s="582">
        <f t="shared" si="21"/>
        <v>0</v>
      </c>
      <c r="AF35" s="582">
        <f t="shared" si="21"/>
        <v>0</v>
      </c>
      <c r="AG35" s="582">
        <f t="shared" si="21"/>
        <v>0</v>
      </c>
      <c r="AH35" s="582">
        <f t="shared" si="21"/>
        <v>0</v>
      </c>
      <c r="AI35" s="582">
        <f t="shared" si="21"/>
        <v>0</v>
      </c>
      <c r="AJ35" s="582">
        <f t="shared" si="21"/>
        <v>0</v>
      </c>
      <c r="AK35" s="582">
        <f t="shared" si="21"/>
        <v>0</v>
      </c>
      <c r="AL35" s="582">
        <f t="shared" si="21"/>
        <v>0</v>
      </c>
      <c r="AM35" s="582">
        <f t="shared" si="21"/>
        <v>0</v>
      </c>
      <c r="AN35" s="582">
        <f t="shared" si="21"/>
        <v>0</v>
      </c>
      <c r="AO35" s="582">
        <f t="shared" si="21"/>
        <v>0</v>
      </c>
      <c r="AP35" s="582">
        <f t="shared" si="21"/>
        <v>0</v>
      </c>
      <c r="AQ35" s="582">
        <f t="shared" si="21"/>
        <v>0</v>
      </c>
      <c r="AR35" s="582">
        <f t="shared" si="21"/>
        <v>0</v>
      </c>
      <c r="AS35" s="581">
        <f t="shared" si="21"/>
        <v>0</v>
      </c>
    </row>
    <row r="36" spans="2:45" ht="12.75" customHeight="1" x14ac:dyDescent="0.3">
      <c r="B36" s="566" t="s">
        <v>637</v>
      </c>
      <c r="C36" s="567"/>
      <c r="D36" s="587" t="s">
        <v>641</v>
      </c>
      <c r="E36" s="588"/>
      <c r="F36" s="581" t="str">
        <f>IF('G_Unit Mix'!$N$34&gt;0,F35/'G_Unit Mix'!$N$34,"")</f>
        <v/>
      </c>
      <c r="G36" s="582" t="str">
        <f>IF('G_Unit Mix'!$N$34&gt;0,G35/'G_Unit Mix'!$N$34,"")</f>
        <v/>
      </c>
      <c r="H36" s="582" t="str">
        <f>IF('G_Unit Mix'!$N$34&gt;0,H35/'G_Unit Mix'!$N$34,"")</f>
        <v/>
      </c>
      <c r="I36" s="582" t="str">
        <f>IF('G_Unit Mix'!$N$34&gt;0,I35/'G_Unit Mix'!$N$34,"")</f>
        <v/>
      </c>
      <c r="J36" s="582" t="str">
        <f>IF('G_Unit Mix'!$N$34&gt;0,J35/'G_Unit Mix'!$N$34,"")</f>
        <v/>
      </c>
      <c r="K36" s="582" t="str">
        <f>IF('G_Unit Mix'!$N$34&gt;0,K35/'G_Unit Mix'!$N$34,"")</f>
        <v/>
      </c>
      <c r="L36" s="582" t="str">
        <f>IF('G_Unit Mix'!$N$34&gt;0,L35/'G_Unit Mix'!$N$34,"")</f>
        <v/>
      </c>
      <c r="M36" s="582" t="str">
        <f>IF('G_Unit Mix'!$N$34&gt;0,M35/'G_Unit Mix'!$N$34,"")</f>
        <v/>
      </c>
      <c r="N36" s="582" t="str">
        <f>IF('G_Unit Mix'!$N$34&gt;0,N35/'G_Unit Mix'!$N$34,"")</f>
        <v/>
      </c>
      <c r="O36" s="582" t="str">
        <f>IF('G_Unit Mix'!$N$34&gt;0,O35/'G_Unit Mix'!$N$34,"")</f>
        <v/>
      </c>
      <c r="P36" s="582" t="str">
        <f>IF('G_Unit Mix'!$N$34&gt;0,P35/'G_Unit Mix'!$N$34,"")</f>
        <v/>
      </c>
      <c r="Q36" s="582" t="str">
        <f>IF('G_Unit Mix'!$N$34&gt;0,Q35/'G_Unit Mix'!$N$34,"")</f>
        <v/>
      </c>
      <c r="R36" s="582" t="str">
        <f>IF('G_Unit Mix'!$N$34&gt;0,R35/'G_Unit Mix'!$N$34,"")</f>
        <v/>
      </c>
      <c r="S36" s="582" t="str">
        <f>IF('G_Unit Mix'!$N$34&gt;0,S35/'G_Unit Mix'!$N$34,"")</f>
        <v/>
      </c>
      <c r="T36" s="582" t="str">
        <f>IF('G_Unit Mix'!$N$34&gt;0,T35/'G_Unit Mix'!$N$34,"")</f>
        <v/>
      </c>
      <c r="U36" s="582" t="str">
        <f>IF('G_Unit Mix'!$N$34&gt;0,U35/'G_Unit Mix'!$N$34,"")</f>
        <v/>
      </c>
      <c r="V36" s="582" t="str">
        <f>IF('G_Unit Mix'!$N$34&gt;0,V35/'G_Unit Mix'!$N$34,"")</f>
        <v/>
      </c>
      <c r="W36" s="582" t="str">
        <f>IF('G_Unit Mix'!$N$34&gt;0,W35/'G_Unit Mix'!$N$34,"")</f>
        <v/>
      </c>
      <c r="X36" s="582" t="str">
        <f>IF('G_Unit Mix'!$N$34&gt;0,X35/'G_Unit Mix'!$N$34,"")</f>
        <v/>
      </c>
      <c r="Y36" s="582" t="str">
        <f>IF('G_Unit Mix'!$N$34&gt;0,Y35/'G_Unit Mix'!$N$34,"")</f>
        <v/>
      </c>
      <c r="Z36" s="582" t="str">
        <f>IF('G_Unit Mix'!$N$34&gt;0,Z35/'G_Unit Mix'!$N$34,"")</f>
        <v/>
      </c>
      <c r="AA36" s="582" t="str">
        <f>IF('G_Unit Mix'!$N$34&gt;0,AA35/'G_Unit Mix'!$N$34,"")</f>
        <v/>
      </c>
      <c r="AB36" s="582" t="str">
        <f>IF('G_Unit Mix'!$N$34&gt;0,AB35/'G_Unit Mix'!$N$34,"")</f>
        <v/>
      </c>
      <c r="AC36" s="582" t="str">
        <f>IF('G_Unit Mix'!$N$34&gt;0,AC35/'G_Unit Mix'!$N$34,"")</f>
        <v/>
      </c>
      <c r="AD36" s="582" t="str">
        <f>IF('G_Unit Mix'!$N$34&gt;0,AD35/'G_Unit Mix'!$N$34,"")</f>
        <v/>
      </c>
      <c r="AE36" s="582" t="str">
        <f>IF('G_Unit Mix'!$N$34&gt;0,AE35/'G_Unit Mix'!$N$34,"")</f>
        <v/>
      </c>
      <c r="AF36" s="582" t="str">
        <f>IF('G_Unit Mix'!$N$34&gt;0,AF35/'G_Unit Mix'!$N$34,"")</f>
        <v/>
      </c>
      <c r="AG36" s="582" t="str">
        <f>IF('G_Unit Mix'!$N$34&gt;0,AG35/'G_Unit Mix'!$N$34,"")</f>
        <v/>
      </c>
      <c r="AH36" s="582" t="str">
        <f>IF('G_Unit Mix'!$N$34&gt;0,AH35/'G_Unit Mix'!$N$34,"")</f>
        <v/>
      </c>
      <c r="AI36" s="582" t="str">
        <f>IF('G_Unit Mix'!$N$34&gt;0,AI35/'G_Unit Mix'!$N$34,"")</f>
        <v/>
      </c>
      <c r="AJ36" s="582" t="str">
        <f>IF('G_Unit Mix'!$N$34&gt;0,AJ35/'G_Unit Mix'!$N$34,"")</f>
        <v/>
      </c>
      <c r="AK36" s="582" t="str">
        <f>IF('G_Unit Mix'!$N$34&gt;0,AK35/'G_Unit Mix'!$N$34,"")</f>
        <v/>
      </c>
      <c r="AL36" s="582" t="str">
        <f>IF('G_Unit Mix'!$N$34&gt;0,AL35/'G_Unit Mix'!$N$34,"")</f>
        <v/>
      </c>
      <c r="AM36" s="582" t="str">
        <f>IF('G_Unit Mix'!$N$34&gt;0,AM35/'G_Unit Mix'!$N$34,"")</f>
        <v/>
      </c>
      <c r="AN36" s="582" t="str">
        <f>IF('G_Unit Mix'!$N$34&gt;0,AN35/'G_Unit Mix'!$N$34,"")</f>
        <v/>
      </c>
      <c r="AO36" s="582" t="str">
        <f>IF('G_Unit Mix'!$N$34&gt;0,AO35/'G_Unit Mix'!$N$34,"")</f>
        <v/>
      </c>
      <c r="AP36" s="582" t="str">
        <f>IF('G_Unit Mix'!$N$34&gt;0,AP35/'G_Unit Mix'!$N$34,"")</f>
        <v/>
      </c>
      <c r="AQ36" s="582" t="str">
        <f>IF('G_Unit Mix'!$N$34&gt;0,AQ35/'G_Unit Mix'!$N$34,"")</f>
        <v/>
      </c>
      <c r="AR36" s="582" t="str">
        <f>IF('G_Unit Mix'!$N$34&gt;0,AR35/'G_Unit Mix'!$N$34,"")</f>
        <v/>
      </c>
      <c r="AS36" s="582" t="str">
        <f>IF('G_Unit Mix'!$N$34&gt;0,AS35/'G_Unit Mix'!$N$34,"")</f>
        <v/>
      </c>
    </row>
    <row r="37" spans="2:45" ht="5.15" customHeight="1" x14ac:dyDescent="0.3"/>
    <row r="38" spans="2:45" ht="12.75" customHeight="1" x14ac:dyDescent="0.3">
      <c r="B38" s="566" t="s">
        <v>637</v>
      </c>
      <c r="C38" s="590">
        <v>1</v>
      </c>
      <c r="D38" s="587" t="s">
        <v>640</v>
      </c>
      <c r="E38" s="588"/>
      <c r="F38" s="581">
        <f>F35</f>
        <v>0</v>
      </c>
      <c r="G38" s="582">
        <f t="shared" ref="G38:AS38" si="22">(F38+G35)</f>
        <v>0</v>
      </c>
      <c r="H38" s="582">
        <f t="shared" si="22"/>
        <v>0</v>
      </c>
      <c r="I38" s="582">
        <f t="shared" si="22"/>
        <v>0</v>
      </c>
      <c r="J38" s="582">
        <f t="shared" si="22"/>
        <v>0</v>
      </c>
      <c r="K38" s="582">
        <f t="shared" si="22"/>
        <v>0</v>
      </c>
      <c r="L38" s="582">
        <f t="shared" si="22"/>
        <v>0</v>
      </c>
      <c r="M38" s="582">
        <f t="shared" si="22"/>
        <v>0</v>
      </c>
      <c r="N38" s="582">
        <f t="shared" si="22"/>
        <v>0</v>
      </c>
      <c r="O38" s="582">
        <f t="shared" si="22"/>
        <v>0</v>
      </c>
      <c r="P38" s="582">
        <f t="shared" si="22"/>
        <v>0</v>
      </c>
      <c r="Q38" s="582">
        <f t="shared" si="22"/>
        <v>0</v>
      </c>
      <c r="R38" s="582">
        <f t="shared" si="22"/>
        <v>0</v>
      </c>
      <c r="S38" s="582">
        <f t="shared" si="22"/>
        <v>0</v>
      </c>
      <c r="T38" s="582">
        <f t="shared" si="22"/>
        <v>0</v>
      </c>
      <c r="U38" s="582">
        <f t="shared" si="22"/>
        <v>0</v>
      </c>
      <c r="V38" s="582">
        <f t="shared" si="22"/>
        <v>0</v>
      </c>
      <c r="W38" s="582">
        <f t="shared" si="22"/>
        <v>0</v>
      </c>
      <c r="X38" s="582">
        <f t="shared" si="22"/>
        <v>0</v>
      </c>
      <c r="Y38" s="582">
        <f t="shared" si="22"/>
        <v>0</v>
      </c>
      <c r="Z38" s="582">
        <f t="shared" si="22"/>
        <v>0</v>
      </c>
      <c r="AA38" s="582">
        <f t="shared" si="22"/>
        <v>0</v>
      </c>
      <c r="AB38" s="582">
        <f t="shared" si="22"/>
        <v>0</v>
      </c>
      <c r="AC38" s="582">
        <f t="shared" si="22"/>
        <v>0</v>
      </c>
      <c r="AD38" s="582">
        <f t="shared" si="22"/>
        <v>0</v>
      </c>
      <c r="AE38" s="582">
        <f t="shared" si="22"/>
        <v>0</v>
      </c>
      <c r="AF38" s="582">
        <f t="shared" si="22"/>
        <v>0</v>
      </c>
      <c r="AG38" s="582">
        <f t="shared" si="22"/>
        <v>0</v>
      </c>
      <c r="AH38" s="582">
        <f t="shared" si="22"/>
        <v>0</v>
      </c>
      <c r="AI38" s="582">
        <f t="shared" si="22"/>
        <v>0</v>
      </c>
      <c r="AJ38" s="582">
        <f t="shared" si="22"/>
        <v>0</v>
      </c>
      <c r="AK38" s="582">
        <f t="shared" si="22"/>
        <v>0</v>
      </c>
      <c r="AL38" s="582">
        <f t="shared" si="22"/>
        <v>0</v>
      </c>
      <c r="AM38" s="582">
        <f t="shared" si="22"/>
        <v>0</v>
      </c>
      <c r="AN38" s="582">
        <f t="shared" si="22"/>
        <v>0</v>
      </c>
      <c r="AO38" s="582">
        <f t="shared" si="22"/>
        <v>0</v>
      </c>
      <c r="AP38" s="582">
        <f t="shared" si="22"/>
        <v>0</v>
      </c>
      <c r="AQ38" s="582">
        <f t="shared" si="22"/>
        <v>0</v>
      </c>
      <c r="AR38" s="582">
        <f t="shared" si="22"/>
        <v>0</v>
      </c>
      <c r="AS38" s="581">
        <f t="shared" si="22"/>
        <v>0</v>
      </c>
    </row>
    <row r="39" spans="2:45" ht="12.75" customHeight="1" x14ac:dyDescent="0.3">
      <c r="B39" s="566" t="s">
        <v>637</v>
      </c>
      <c r="C39" s="594">
        <v>0.75</v>
      </c>
      <c r="D39" s="587" t="s">
        <v>640</v>
      </c>
      <c r="E39" s="588"/>
      <c r="F39" s="581">
        <f t="shared" ref="F39:AS39" si="23">$C39*F38</f>
        <v>0</v>
      </c>
      <c r="G39" s="582">
        <f t="shared" si="23"/>
        <v>0</v>
      </c>
      <c r="H39" s="582">
        <f t="shared" si="23"/>
        <v>0</v>
      </c>
      <c r="I39" s="582">
        <f t="shared" si="23"/>
        <v>0</v>
      </c>
      <c r="J39" s="582">
        <f t="shared" si="23"/>
        <v>0</v>
      </c>
      <c r="K39" s="582">
        <f t="shared" si="23"/>
        <v>0</v>
      </c>
      <c r="L39" s="582">
        <f t="shared" si="23"/>
        <v>0</v>
      </c>
      <c r="M39" s="582">
        <f t="shared" si="23"/>
        <v>0</v>
      </c>
      <c r="N39" s="582">
        <f t="shared" si="23"/>
        <v>0</v>
      </c>
      <c r="O39" s="582">
        <f t="shared" si="23"/>
        <v>0</v>
      </c>
      <c r="P39" s="582">
        <f t="shared" si="23"/>
        <v>0</v>
      </c>
      <c r="Q39" s="582">
        <f t="shared" si="23"/>
        <v>0</v>
      </c>
      <c r="R39" s="582">
        <f t="shared" si="23"/>
        <v>0</v>
      </c>
      <c r="S39" s="582">
        <f t="shared" si="23"/>
        <v>0</v>
      </c>
      <c r="T39" s="582">
        <f t="shared" si="23"/>
        <v>0</v>
      </c>
      <c r="U39" s="582">
        <f t="shared" si="23"/>
        <v>0</v>
      </c>
      <c r="V39" s="582">
        <f t="shared" si="23"/>
        <v>0</v>
      </c>
      <c r="W39" s="582">
        <f t="shared" si="23"/>
        <v>0</v>
      </c>
      <c r="X39" s="582">
        <f t="shared" si="23"/>
        <v>0</v>
      </c>
      <c r="Y39" s="582">
        <f t="shared" si="23"/>
        <v>0</v>
      </c>
      <c r="Z39" s="582">
        <f t="shared" si="23"/>
        <v>0</v>
      </c>
      <c r="AA39" s="582">
        <f t="shared" si="23"/>
        <v>0</v>
      </c>
      <c r="AB39" s="582">
        <f t="shared" si="23"/>
        <v>0</v>
      </c>
      <c r="AC39" s="582">
        <f t="shared" si="23"/>
        <v>0</v>
      </c>
      <c r="AD39" s="582">
        <f t="shared" si="23"/>
        <v>0</v>
      </c>
      <c r="AE39" s="582">
        <f t="shared" si="23"/>
        <v>0</v>
      </c>
      <c r="AF39" s="582">
        <f t="shared" si="23"/>
        <v>0</v>
      </c>
      <c r="AG39" s="582">
        <f t="shared" si="23"/>
        <v>0</v>
      </c>
      <c r="AH39" s="582">
        <f t="shared" si="23"/>
        <v>0</v>
      </c>
      <c r="AI39" s="582">
        <f t="shared" si="23"/>
        <v>0</v>
      </c>
      <c r="AJ39" s="582">
        <f t="shared" si="23"/>
        <v>0</v>
      </c>
      <c r="AK39" s="582">
        <f t="shared" si="23"/>
        <v>0</v>
      </c>
      <c r="AL39" s="582">
        <f t="shared" si="23"/>
        <v>0</v>
      </c>
      <c r="AM39" s="582">
        <f t="shared" si="23"/>
        <v>0</v>
      </c>
      <c r="AN39" s="582">
        <f t="shared" si="23"/>
        <v>0</v>
      </c>
      <c r="AO39" s="582">
        <f t="shared" si="23"/>
        <v>0</v>
      </c>
      <c r="AP39" s="582">
        <f t="shared" si="23"/>
        <v>0</v>
      </c>
      <c r="AQ39" s="582">
        <f t="shared" si="23"/>
        <v>0</v>
      </c>
      <c r="AR39" s="582">
        <f t="shared" si="23"/>
        <v>0</v>
      </c>
      <c r="AS39" s="581">
        <f t="shared" si="23"/>
        <v>0</v>
      </c>
    </row>
    <row r="40" spans="2:45" ht="5.15" customHeight="1" x14ac:dyDescent="0.3"/>
    <row r="41" spans="2:45" ht="12.75" customHeight="1" x14ac:dyDescent="0.3">
      <c r="B41" s="566" t="s">
        <v>637</v>
      </c>
      <c r="C41" s="567"/>
      <c r="D41" s="587" t="s">
        <v>639</v>
      </c>
      <c r="E41" s="588"/>
      <c r="F41" s="581">
        <f t="shared" ref="F41:AS41" si="24">IF(F35&lt;0,F35,0)</f>
        <v>0</v>
      </c>
      <c r="G41" s="582">
        <f t="shared" si="24"/>
        <v>0</v>
      </c>
      <c r="H41" s="582">
        <f t="shared" si="24"/>
        <v>0</v>
      </c>
      <c r="I41" s="582">
        <f t="shared" si="24"/>
        <v>0</v>
      </c>
      <c r="J41" s="582">
        <f t="shared" si="24"/>
        <v>0</v>
      </c>
      <c r="K41" s="582">
        <f t="shared" si="24"/>
        <v>0</v>
      </c>
      <c r="L41" s="582">
        <f t="shared" si="24"/>
        <v>0</v>
      </c>
      <c r="M41" s="582">
        <f t="shared" si="24"/>
        <v>0</v>
      </c>
      <c r="N41" s="582">
        <f t="shared" si="24"/>
        <v>0</v>
      </c>
      <c r="O41" s="582">
        <f t="shared" si="24"/>
        <v>0</v>
      </c>
      <c r="P41" s="582">
        <f t="shared" si="24"/>
        <v>0</v>
      </c>
      <c r="Q41" s="582">
        <f t="shared" si="24"/>
        <v>0</v>
      </c>
      <c r="R41" s="582">
        <f t="shared" si="24"/>
        <v>0</v>
      </c>
      <c r="S41" s="582">
        <f t="shared" si="24"/>
        <v>0</v>
      </c>
      <c r="T41" s="582">
        <f t="shared" si="24"/>
        <v>0</v>
      </c>
      <c r="U41" s="582">
        <f t="shared" si="24"/>
        <v>0</v>
      </c>
      <c r="V41" s="582">
        <f t="shared" si="24"/>
        <v>0</v>
      </c>
      <c r="W41" s="582">
        <f t="shared" si="24"/>
        <v>0</v>
      </c>
      <c r="X41" s="582">
        <f t="shared" si="24"/>
        <v>0</v>
      </c>
      <c r="Y41" s="582">
        <f t="shared" si="24"/>
        <v>0</v>
      </c>
      <c r="Z41" s="582">
        <f t="shared" si="24"/>
        <v>0</v>
      </c>
      <c r="AA41" s="582">
        <f t="shared" si="24"/>
        <v>0</v>
      </c>
      <c r="AB41" s="582">
        <f t="shared" si="24"/>
        <v>0</v>
      </c>
      <c r="AC41" s="582">
        <f t="shared" si="24"/>
        <v>0</v>
      </c>
      <c r="AD41" s="582">
        <f t="shared" si="24"/>
        <v>0</v>
      </c>
      <c r="AE41" s="582">
        <f t="shared" si="24"/>
        <v>0</v>
      </c>
      <c r="AF41" s="582">
        <f t="shared" si="24"/>
        <v>0</v>
      </c>
      <c r="AG41" s="582">
        <f t="shared" si="24"/>
        <v>0</v>
      </c>
      <c r="AH41" s="582">
        <f t="shared" si="24"/>
        <v>0</v>
      </c>
      <c r="AI41" s="582">
        <f t="shared" si="24"/>
        <v>0</v>
      </c>
      <c r="AJ41" s="582">
        <f t="shared" si="24"/>
        <v>0</v>
      </c>
      <c r="AK41" s="582">
        <f t="shared" si="24"/>
        <v>0</v>
      </c>
      <c r="AL41" s="582">
        <f t="shared" si="24"/>
        <v>0</v>
      </c>
      <c r="AM41" s="582">
        <f t="shared" si="24"/>
        <v>0</v>
      </c>
      <c r="AN41" s="582">
        <f t="shared" si="24"/>
        <v>0</v>
      </c>
      <c r="AO41" s="582">
        <f t="shared" si="24"/>
        <v>0</v>
      </c>
      <c r="AP41" s="582">
        <f t="shared" si="24"/>
        <v>0</v>
      </c>
      <c r="AQ41" s="582">
        <f t="shared" si="24"/>
        <v>0</v>
      </c>
      <c r="AR41" s="582">
        <f t="shared" si="24"/>
        <v>0</v>
      </c>
      <c r="AS41" s="581">
        <f t="shared" si="24"/>
        <v>0</v>
      </c>
    </row>
    <row r="42" spans="2:45" ht="12.75" customHeight="1" x14ac:dyDescent="0.3">
      <c r="B42" s="566" t="s">
        <v>637</v>
      </c>
      <c r="C42" s="567"/>
      <c r="D42" s="587" t="s">
        <v>638</v>
      </c>
      <c r="E42" s="588"/>
      <c r="F42" s="581">
        <f>F41</f>
        <v>0</v>
      </c>
      <c r="G42" s="582">
        <f t="shared" ref="G42:AS42" si="25">F42+G41</f>
        <v>0</v>
      </c>
      <c r="H42" s="582">
        <f t="shared" si="25"/>
        <v>0</v>
      </c>
      <c r="I42" s="582">
        <f t="shared" si="25"/>
        <v>0</v>
      </c>
      <c r="J42" s="582">
        <f t="shared" si="25"/>
        <v>0</v>
      </c>
      <c r="K42" s="582">
        <f t="shared" si="25"/>
        <v>0</v>
      </c>
      <c r="L42" s="582">
        <f t="shared" si="25"/>
        <v>0</v>
      </c>
      <c r="M42" s="582">
        <f t="shared" si="25"/>
        <v>0</v>
      </c>
      <c r="N42" s="582">
        <f t="shared" si="25"/>
        <v>0</v>
      </c>
      <c r="O42" s="582">
        <f t="shared" si="25"/>
        <v>0</v>
      </c>
      <c r="P42" s="582">
        <f t="shared" si="25"/>
        <v>0</v>
      </c>
      <c r="Q42" s="582">
        <f t="shared" si="25"/>
        <v>0</v>
      </c>
      <c r="R42" s="582">
        <f t="shared" si="25"/>
        <v>0</v>
      </c>
      <c r="S42" s="582">
        <f t="shared" si="25"/>
        <v>0</v>
      </c>
      <c r="T42" s="582">
        <f t="shared" si="25"/>
        <v>0</v>
      </c>
      <c r="U42" s="582">
        <f t="shared" si="25"/>
        <v>0</v>
      </c>
      <c r="V42" s="582">
        <f t="shared" si="25"/>
        <v>0</v>
      </c>
      <c r="W42" s="582">
        <f t="shared" si="25"/>
        <v>0</v>
      </c>
      <c r="X42" s="582">
        <f t="shared" si="25"/>
        <v>0</v>
      </c>
      <c r="Y42" s="582">
        <f t="shared" si="25"/>
        <v>0</v>
      </c>
      <c r="Z42" s="582">
        <f t="shared" si="25"/>
        <v>0</v>
      </c>
      <c r="AA42" s="582">
        <f t="shared" si="25"/>
        <v>0</v>
      </c>
      <c r="AB42" s="582">
        <f t="shared" si="25"/>
        <v>0</v>
      </c>
      <c r="AC42" s="582">
        <f t="shared" si="25"/>
        <v>0</v>
      </c>
      <c r="AD42" s="582">
        <f t="shared" si="25"/>
        <v>0</v>
      </c>
      <c r="AE42" s="582">
        <f t="shared" si="25"/>
        <v>0</v>
      </c>
      <c r="AF42" s="582">
        <f t="shared" si="25"/>
        <v>0</v>
      </c>
      <c r="AG42" s="582">
        <f t="shared" si="25"/>
        <v>0</v>
      </c>
      <c r="AH42" s="582">
        <f t="shared" si="25"/>
        <v>0</v>
      </c>
      <c r="AI42" s="582">
        <f t="shared" si="25"/>
        <v>0</v>
      </c>
      <c r="AJ42" s="582">
        <f t="shared" si="25"/>
        <v>0</v>
      </c>
      <c r="AK42" s="582">
        <f t="shared" si="25"/>
        <v>0</v>
      </c>
      <c r="AL42" s="582">
        <f t="shared" si="25"/>
        <v>0</v>
      </c>
      <c r="AM42" s="582">
        <f t="shared" si="25"/>
        <v>0</v>
      </c>
      <c r="AN42" s="582">
        <f t="shared" si="25"/>
        <v>0</v>
      </c>
      <c r="AO42" s="582">
        <f t="shared" si="25"/>
        <v>0</v>
      </c>
      <c r="AP42" s="582">
        <f t="shared" si="25"/>
        <v>0</v>
      </c>
      <c r="AQ42" s="582">
        <f t="shared" si="25"/>
        <v>0</v>
      </c>
      <c r="AR42" s="582">
        <f t="shared" si="25"/>
        <v>0</v>
      </c>
      <c r="AS42" s="581">
        <f t="shared" si="25"/>
        <v>0</v>
      </c>
    </row>
    <row r="43" spans="2:45" ht="5.15" customHeight="1" x14ac:dyDescent="0.3"/>
    <row r="44" spans="2:45" x14ac:dyDescent="0.3">
      <c r="B44" s="566" t="s">
        <v>636</v>
      </c>
      <c r="C44" s="567"/>
      <c r="D44" s="589" t="str">
        <f>IF(H_Sources_Uses!K35="","",H_Sources_Uses!K35)</f>
        <v/>
      </c>
      <c r="E44" s="588"/>
      <c r="F44" s="591" t="str">
        <f t="shared" ref="F44:AS44" si="26">IF(-SUM(F28)&lt;=0,"",F$26/-SUM(F28))</f>
        <v/>
      </c>
      <c r="G44" s="592" t="str">
        <f t="shared" si="26"/>
        <v/>
      </c>
      <c r="H44" s="592" t="str">
        <f t="shared" si="26"/>
        <v/>
      </c>
      <c r="I44" s="592" t="str">
        <f t="shared" si="26"/>
        <v/>
      </c>
      <c r="J44" s="592" t="str">
        <f t="shared" si="26"/>
        <v/>
      </c>
      <c r="K44" s="592" t="str">
        <f t="shared" si="26"/>
        <v/>
      </c>
      <c r="L44" s="592" t="str">
        <f t="shared" si="26"/>
        <v/>
      </c>
      <c r="M44" s="592" t="str">
        <f t="shared" si="26"/>
        <v/>
      </c>
      <c r="N44" s="592" t="str">
        <f t="shared" si="26"/>
        <v/>
      </c>
      <c r="O44" s="592" t="str">
        <f t="shared" si="26"/>
        <v/>
      </c>
      <c r="P44" s="592" t="str">
        <f t="shared" si="26"/>
        <v/>
      </c>
      <c r="Q44" s="592" t="str">
        <f t="shared" si="26"/>
        <v/>
      </c>
      <c r="R44" s="592" t="str">
        <f t="shared" si="26"/>
        <v/>
      </c>
      <c r="S44" s="592" t="str">
        <f t="shared" si="26"/>
        <v/>
      </c>
      <c r="T44" s="592" t="str">
        <f t="shared" si="26"/>
        <v/>
      </c>
      <c r="U44" s="592" t="str">
        <f t="shared" si="26"/>
        <v/>
      </c>
      <c r="V44" s="592" t="str">
        <f t="shared" si="26"/>
        <v/>
      </c>
      <c r="W44" s="592" t="str">
        <f t="shared" si="26"/>
        <v/>
      </c>
      <c r="X44" s="592" t="str">
        <f t="shared" si="26"/>
        <v/>
      </c>
      <c r="Y44" s="592" t="str">
        <f t="shared" si="26"/>
        <v/>
      </c>
      <c r="Z44" s="592" t="str">
        <f t="shared" si="26"/>
        <v/>
      </c>
      <c r="AA44" s="592" t="str">
        <f t="shared" si="26"/>
        <v/>
      </c>
      <c r="AB44" s="592" t="str">
        <f t="shared" si="26"/>
        <v/>
      </c>
      <c r="AC44" s="592" t="str">
        <f t="shared" si="26"/>
        <v/>
      </c>
      <c r="AD44" s="592" t="str">
        <f t="shared" si="26"/>
        <v/>
      </c>
      <c r="AE44" s="592" t="str">
        <f t="shared" si="26"/>
        <v/>
      </c>
      <c r="AF44" s="592" t="str">
        <f t="shared" si="26"/>
        <v/>
      </c>
      <c r="AG44" s="592" t="str">
        <f t="shared" si="26"/>
        <v/>
      </c>
      <c r="AH44" s="592" t="str">
        <f t="shared" si="26"/>
        <v/>
      </c>
      <c r="AI44" s="592" t="str">
        <f t="shared" si="26"/>
        <v/>
      </c>
      <c r="AJ44" s="592" t="str">
        <f t="shared" si="26"/>
        <v/>
      </c>
      <c r="AK44" s="592" t="str">
        <f t="shared" si="26"/>
        <v/>
      </c>
      <c r="AL44" s="592" t="str">
        <f t="shared" si="26"/>
        <v/>
      </c>
      <c r="AM44" s="592" t="str">
        <f t="shared" si="26"/>
        <v/>
      </c>
      <c r="AN44" s="592" t="str">
        <f t="shared" si="26"/>
        <v/>
      </c>
      <c r="AO44" s="592" t="str">
        <f t="shared" si="26"/>
        <v/>
      </c>
      <c r="AP44" s="592" t="str">
        <f t="shared" si="26"/>
        <v/>
      </c>
      <c r="AQ44" s="592" t="str">
        <f t="shared" si="26"/>
        <v/>
      </c>
      <c r="AR44" s="592" t="str">
        <f t="shared" si="26"/>
        <v/>
      </c>
      <c r="AS44" s="592" t="str">
        <f t="shared" si="26"/>
        <v/>
      </c>
    </row>
    <row r="45" spans="2:45" x14ac:dyDescent="0.3">
      <c r="B45" s="566" t="s">
        <v>636</v>
      </c>
      <c r="C45" s="567"/>
      <c r="D45" s="589" t="str">
        <f>IF(H_Sources_Uses!K36="","",H_Sources_Uses!K36)</f>
        <v/>
      </c>
      <c r="E45" s="588"/>
      <c r="F45" s="591" t="str">
        <f t="shared" ref="F45:AS45" si="27">IF(-SUM(F28:F29)&lt;=0,"",F$26/-SUM(F28:F29))</f>
        <v/>
      </c>
      <c r="G45" s="592" t="str">
        <f t="shared" si="27"/>
        <v/>
      </c>
      <c r="H45" s="592" t="str">
        <f t="shared" si="27"/>
        <v/>
      </c>
      <c r="I45" s="592" t="str">
        <f t="shared" si="27"/>
        <v/>
      </c>
      <c r="J45" s="592" t="str">
        <f t="shared" si="27"/>
        <v/>
      </c>
      <c r="K45" s="592" t="str">
        <f t="shared" si="27"/>
        <v/>
      </c>
      <c r="L45" s="592" t="str">
        <f t="shared" si="27"/>
        <v/>
      </c>
      <c r="M45" s="592" t="str">
        <f t="shared" si="27"/>
        <v/>
      </c>
      <c r="N45" s="592" t="str">
        <f t="shared" si="27"/>
        <v/>
      </c>
      <c r="O45" s="592" t="str">
        <f t="shared" si="27"/>
        <v/>
      </c>
      <c r="P45" s="592" t="str">
        <f t="shared" si="27"/>
        <v/>
      </c>
      <c r="Q45" s="592" t="str">
        <f t="shared" si="27"/>
        <v/>
      </c>
      <c r="R45" s="592" t="str">
        <f t="shared" si="27"/>
        <v/>
      </c>
      <c r="S45" s="592" t="str">
        <f t="shared" si="27"/>
        <v/>
      </c>
      <c r="T45" s="592" t="str">
        <f t="shared" si="27"/>
        <v/>
      </c>
      <c r="U45" s="592" t="str">
        <f t="shared" si="27"/>
        <v/>
      </c>
      <c r="V45" s="592" t="str">
        <f t="shared" si="27"/>
        <v/>
      </c>
      <c r="W45" s="592" t="str">
        <f t="shared" si="27"/>
        <v/>
      </c>
      <c r="X45" s="592" t="str">
        <f t="shared" si="27"/>
        <v/>
      </c>
      <c r="Y45" s="592" t="str">
        <f t="shared" si="27"/>
        <v/>
      </c>
      <c r="Z45" s="592" t="str">
        <f t="shared" si="27"/>
        <v/>
      </c>
      <c r="AA45" s="592" t="str">
        <f t="shared" si="27"/>
        <v/>
      </c>
      <c r="AB45" s="592" t="str">
        <f t="shared" si="27"/>
        <v/>
      </c>
      <c r="AC45" s="592" t="str">
        <f t="shared" si="27"/>
        <v/>
      </c>
      <c r="AD45" s="592" t="str">
        <f t="shared" si="27"/>
        <v/>
      </c>
      <c r="AE45" s="592" t="str">
        <f t="shared" si="27"/>
        <v/>
      </c>
      <c r="AF45" s="592" t="str">
        <f t="shared" si="27"/>
        <v/>
      </c>
      <c r="AG45" s="592" t="str">
        <f t="shared" si="27"/>
        <v/>
      </c>
      <c r="AH45" s="592" t="str">
        <f t="shared" si="27"/>
        <v/>
      </c>
      <c r="AI45" s="592" t="str">
        <f t="shared" si="27"/>
        <v/>
      </c>
      <c r="AJ45" s="592" t="str">
        <f t="shared" si="27"/>
        <v/>
      </c>
      <c r="AK45" s="592" t="str">
        <f t="shared" si="27"/>
        <v/>
      </c>
      <c r="AL45" s="592" t="str">
        <f t="shared" si="27"/>
        <v/>
      </c>
      <c r="AM45" s="592" t="str">
        <f t="shared" si="27"/>
        <v/>
      </c>
      <c r="AN45" s="592" t="str">
        <f t="shared" si="27"/>
        <v/>
      </c>
      <c r="AO45" s="592" t="str">
        <f t="shared" si="27"/>
        <v/>
      </c>
      <c r="AP45" s="592" t="str">
        <f t="shared" si="27"/>
        <v/>
      </c>
      <c r="AQ45" s="592" t="str">
        <f t="shared" si="27"/>
        <v/>
      </c>
      <c r="AR45" s="592" t="str">
        <f t="shared" si="27"/>
        <v/>
      </c>
      <c r="AS45" s="592" t="str">
        <f t="shared" si="27"/>
        <v/>
      </c>
    </row>
    <row r="46" spans="2:45" x14ac:dyDescent="0.3">
      <c r="B46" s="566" t="s">
        <v>636</v>
      </c>
      <c r="C46" s="567"/>
      <c r="D46" s="589" t="str">
        <f>IF(H_Sources_Uses!K37="","",H_Sources_Uses!K37)</f>
        <v/>
      </c>
      <c r="E46" s="588"/>
      <c r="F46" s="591" t="str">
        <f t="shared" ref="F46:AS46" si="28">IF(-SUM(F28:F30)&lt;=0,"",F$26/-SUM(F28:F30))</f>
        <v/>
      </c>
      <c r="G46" s="592" t="str">
        <f t="shared" si="28"/>
        <v/>
      </c>
      <c r="H46" s="592" t="str">
        <f t="shared" si="28"/>
        <v/>
      </c>
      <c r="I46" s="592" t="str">
        <f t="shared" si="28"/>
        <v/>
      </c>
      <c r="J46" s="592" t="str">
        <f t="shared" si="28"/>
        <v/>
      </c>
      <c r="K46" s="592" t="str">
        <f t="shared" si="28"/>
        <v/>
      </c>
      <c r="L46" s="592" t="str">
        <f t="shared" si="28"/>
        <v/>
      </c>
      <c r="M46" s="592" t="str">
        <f t="shared" si="28"/>
        <v/>
      </c>
      <c r="N46" s="592" t="str">
        <f t="shared" si="28"/>
        <v/>
      </c>
      <c r="O46" s="592" t="str">
        <f t="shared" si="28"/>
        <v/>
      </c>
      <c r="P46" s="592" t="str">
        <f t="shared" si="28"/>
        <v/>
      </c>
      <c r="Q46" s="592" t="str">
        <f t="shared" si="28"/>
        <v/>
      </c>
      <c r="R46" s="592" t="str">
        <f t="shared" si="28"/>
        <v/>
      </c>
      <c r="S46" s="592" t="str">
        <f t="shared" si="28"/>
        <v/>
      </c>
      <c r="T46" s="592" t="str">
        <f t="shared" si="28"/>
        <v/>
      </c>
      <c r="U46" s="592" t="str">
        <f t="shared" si="28"/>
        <v/>
      </c>
      <c r="V46" s="592" t="str">
        <f t="shared" si="28"/>
        <v/>
      </c>
      <c r="W46" s="592" t="str">
        <f t="shared" si="28"/>
        <v/>
      </c>
      <c r="X46" s="592" t="str">
        <f t="shared" si="28"/>
        <v/>
      </c>
      <c r="Y46" s="592" t="str">
        <f t="shared" si="28"/>
        <v/>
      </c>
      <c r="Z46" s="592" t="str">
        <f t="shared" si="28"/>
        <v/>
      </c>
      <c r="AA46" s="592" t="str">
        <f t="shared" si="28"/>
        <v/>
      </c>
      <c r="AB46" s="592" t="str">
        <f t="shared" si="28"/>
        <v/>
      </c>
      <c r="AC46" s="592" t="str">
        <f t="shared" si="28"/>
        <v/>
      </c>
      <c r="AD46" s="592" t="str">
        <f t="shared" si="28"/>
        <v/>
      </c>
      <c r="AE46" s="592" t="str">
        <f t="shared" si="28"/>
        <v/>
      </c>
      <c r="AF46" s="592" t="str">
        <f t="shared" si="28"/>
        <v/>
      </c>
      <c r="AG46" s="592" t="str">
        <f t="shared" si="28"/>
        <v/>
      </c>
      <c r="AH46" s="592" t="str">
        <f t="shared" si="28"/>
        <v/>
      </c>
      <c r="AI46" s="592" t="str">
        <f t="shared" si="28"/>
        <v/>
      </c>
      <c r="AJ46" s="592" t="str">
        <f t="shared" si="28"/>
        <v/>
      </c>
      <c r="AK46" s="592" t="str">
        <f t="shared" si="28"/>
        <v/>
      </c>
      <c r="AL46" s="592" t="str">
        <f t="shared" si="28"/>
        <v/>
      </c>
      <c r="AM46" s="592" t="str">
        <f t="shared" si="28"/>
        <v/>
      </c>
      <c r="AN46" s="592" t="str">
        <f t="shared" si="28"/>
        <v/>
      </c>
      <c r="AO46" s="592" t="str">
        <f t="shared" si="28"/>
        <v/>
      </c>
      <c r="AP46" s="592" t="str">
        <f t="shared" si="28"/>
        <v/>
      </c>
      <c r="AQ46" s="592" t="str">
        <f t="shared" si="28"/>
        <v/>
      </c>
      <c r="AR46" s="592" t="str">
        <f t="shared" si="28"/>
        <v/>
      </c>
      <c r="AS46" s="592" t="str">
        <f t="shared" si="28"/>
        <v/>
      </c>
    </row>
    <row r="47" spans="2:45" x14ac:dyDescent="0.3">
      <c r="B47" s="566" t="s">
        <v>636</v>
      </c>
      <c r="C47" s="567"/>
      <c r="D47" s="589" t="str">
        <f>IF(H_Sources_Uses!K38="","",H_Sources_Uses!K38)</f>
        <v/>
      </c>
      <c r="E47" s="588"/>
      <c r="F47" s="591" t="str">
        <f t="shared" ref="F47:AS47" si="29">IF(-SUM(F28:F31)&lt;=0,"",F$26/-SUM(F28:F31))</f>
        <v/>
      </c>
      <c r="G47" s="592" t="str">
        <f t="shared" si="29"/>
        <v/>
      </c>
      <c r="H47" s="592" t="str">
        <f t="shared" si="29"/>
        <v/>
      </c>
      <c r="I47" s="592" t="str">
        <f t="shared" si="29"/>
        <v/>
      </c>
      <c r="J47" s="592" t="str">
        <f t="shared" si="29"/>
        <v/>
      </c>
      <c r="K47" s="592" t="str">
        <f t="shared" si="29"/>
        <v/>
      </c>
      <c r="L47" s="592" t="str">
        <f t="shared" si="29"/>
        <v/>
      </c>
      <c r="M47" s="592" t="str">
        <f t="shared" si="29"/>
        <v/>
      </c>
      <c r="N47" s="592" t="str">
        <f t="shared" si="29"/>
        <v/>
      </c>
      <c r="O47" s="592" t="str">
        <f t="shared" si="29"/>
        <v/>
      </c>
      <c r="P47" s="592" t="str">
        <f t="shared" si="29"/>
        <v/>
      </c>
      <c r="Q47" s="592" t="str">
        <f t="shared" si="29"/>
        <v/>
      </c>
      <c r="R47" s="592" t="str">
        <f t="shared" si="29"/>
        <v/>
      </c>
      <c r="S47" s="592" t="str">
        <f t="shared" si="29"/>
        <v/>
      </c>
      <c r="T47" s="592" t="str">
        <f t="shared" si="29"/>
        <v/>
      </c>
      <c r="U47" s="592" t="str">
        <f t="shared" si="29"/>
        <v/>
      </c>
      <c r="V47" s="592" t="str">
        <f t="shared" si="29"/>
        <v/>
      </c>
      <c r="W47" s="592" t="str">
        <f t="shared" si="29"/>
        <v/>
      </c>
      <c r="X47" s="592" t="str">
        <f t="shared" si="29"/>
        <v/>
      </c>
      <c r="Y47" s="592" t="str">
        <f t="shared" si="29"/>
        <v/>
      </c>
      <c r="Z47" s="592" t="str">
        <f t="shared" si="29"/>
        <v/>
      </c>
      <c r="AA47" s="592" t="str">
        <f t="shared" si="29"/>
        <v/>
      </c>
      <c r="AB47" s="592" t="str">
        <f t="shared" si="29"/>
        <v/>
      </c>
      <c r="AC47" s="592" t="str">
        <f t="shared" si="29"/>
        <v/>
      </c>
      <c r="AD47" s="592" t="str">
        <f t="shared" si="29"/>
        <v/>
      </c>
      <c r="AE47" s="592" t="str">
        <f t="shared" si="29"/>
        <v/>
      </c>
      <c r="AF47" s="592" t="str">
        <f t="shared" si="29"/>
        <v/>
      </c>
      <c r="AG47" s="592" t="str">
        <f t="shared" si="29"/>
        <v/>
      </c>
      <c r="AH47" s="592" t="str">
        <f t="shared" si="29"/>
        <v/>
      </c>
      <c r="AI47" s="592" t="str">
        <f t="shared" si="29"/>
        <v/>
      </c>
      <c r="AJ47" s="592" t="str">
        <f t="shared" si="29"/>
        <v/>
      </c>
      <c r="AK47" s="592" t="str">
        <f t="shared" si="29"/>
        <v/>
      </c>
      <c r="AL47" s="592" t="str">
        <f t="shared" si="29"/>
        <v/>
      </c>
      <c r="AM47" s="592" t="str">
        <f t="shared" si="29"/>
        <v/>
      </c>
      <c r="AN47" s="592" t="str">
        <f t="shared" si="29"/>
        <v/>
      </c>
      <c r="AO47" s="592" t="str">
        <f t="shared" si="29"/>
        <v/>
      </c>
      <c r="AP47" s="592" t="str">
        <f t="shared" si="29"/>
        <v/>
      </c>
      <c r="AQ47" s="592" t="str">
        <f t="shared" si="29"/>
        <v/>
      </c>
      <c r="AR47" s="592" t="str">
        <f t="shared" si="29"/>
        <v/>
      </c>
      <c r="AS47" s="592" t="str">
        <f t="shared" si="29"/>
        <v/>
      </c>
    </row>
    <row r="48" spans="2:45" ht="12.75" customHeight="1" x14ac:dyDescent="0.3">
      <c r="B48" s="566" t="s">
        <v>636</v>
      </c>
      <c r="C48" s="567"/>
      <c r="D48" s="589" t="str">
        <f>IF(H_Sources_Uses!K39="","",H_Sources_Uses!K39)</f>
        <v/>
      </c>
      <c r="E48" s="588"/>
      <c r="F48" s="591" t="str">
        <f t="shared" ref="F48:AS48" si="30">IF(-SUM(F28:F32)&lt;=0,"",F$26/-SUM(F28:F32))</f>
        <v/>
      </c>
      <c r="G48" s="592" t="str">
        <f t="shared" si="30"/>
        <v/>
      </c>
      <c r="H48" s="592" t="str">
        <f t="shared" si="30"/>
        <v/>
      </c>
      <c r="I48" s="592" t="str">
        <f t="shared" si="30"/>
        <v/>
      </c>
      <c r="J48" s="592" t="str">
        <f t="shared" si="30"/>
        <v/>
      </c>
      <c r="K48" s="592" t="str">
        <f t="shared" si="30"/>
        <v/>
      </c>
      <c r="L48" s="592" t="str">
        <f t="shared" si="30"/>
        <v/>
      </c>
      <c r="M48" s="592" t="str">
        <f t="shared" si="30"/>
        <v/>
      </c>
      <c r="N48" s="592" t="str">
        <f t="shared" si="30"/>
        <v/>
      </c>
      <c r="O48" s="592" t="str">
        <f t="shared" si="30"/>
        <v/>
      </c>
      <c r="P48" s="592" t="str">
        <f t="shared" si="30"/>
        <v/>
      </c>
      <c r="Q48" s="592" t="str">
        <f t="shared" si="30"/>
        <v/>
      </c>
      <c r="R48" s="592" t="str">
        <f t="shared" si="30"/>
        <v/>
      </c>
      <c r="S48" s="592" t="str">
        <f t="shared" si="30"/>
        <v/>
      </c>
      <c r="T48" s="592" t="str">
        <f t="shared" si="30"/>
        <v/>
      </c>
      <c r="U48" s="592" t="str">
        <f t="shared" si="30"/>
        <v/>
      </c>
      <c r="V48" s="592" t="str">
        <f t="shared" si="30"/>
        <v/>
      </c>
      <c r="W48" s="592" t="str">
        <f t="shared" si="30"/>
        <v/>
      </c>
      <c r="X48" s="592" t="str">
        <f t="shared" si="30"/>
        <v/>
      </c>
      <c r="Y48" s="592" t="str">
        <f t="shared" si="30"/>
        <v/>
      </c>
      <c r="Z48" s="592" t="str">
        <f t="shared" si="30"/>
        <v/>
      </c>
      <c r="AA48" s="592" t="str">
        <f t="shared" si="30"/>
        <v/>
      </c>
      <c r="AB48" s="592" t="str">
        <f t="shared" si="30"/>
        <v/>
      </c>
      <c r="AC48" s="592" t="str">
        <f t="shared" si="30"/>
        <v/>
      </c>
      <c r="AD48" s="592" t="str">
        <f t="shared" si="30"/>
        <v/>
      </c>
      <c r="AE48" s="592" t="str">
        <f t="shared" si="30"/>
        <v/>
      </c>
      <c r="AF48" s="592" t="str">
        <f t="shared" si="30"/>
        <v/>
      </c>
      <c r="AG48" s="592" t="str">
        <f t="shared" si="30"/>
        <v/>
      </c>
      <c r="AH48" s="592" t="str">
        <f t="shared" si="30"/>
        <v/>
      </c>
      <c r="AI48" s="592" t="str">
        <f t="shared" si="30"/>
        <v/>
      </c>
      <c r="AJ48" s="592" t="str">
        <f t="shared" si="30"/>
        <v/>
      </c>
      <c r="AK48" s="592" t="str">
        <f t="shared" si="30"/>
        <v/>
      </c>
      <c r="AL48" s="592" t="str">
        <f t="shared" si="30"/>
        <v/>
      </c>
      <c r="AM48" s="592" t="str">
        <f t="shared" si="30"/>
        <v/>
      </c>
      <c r="AN48" s="592" t="str">
        <f t="shared" si="30"/>
        <v/>
      </c>
      <c r="AO48" s="592" t="str">
        <f t="shared" si="30"/>
        <v/>
      </c>
      <c r="AP48" s="592" t="str">
        <f t="shared" si="30"/>
        <v/>
      </c>
      <c r="AQ48" s="592" t="str">
        <f t="shared" si="30"/>
        <v/>
      </c>
      <c r="AR48" s="592" t="str">
        <f t="shared" si="30"/>
        <v/>
      </c>
      <c r="AS48" s="592" t="str">
        <f t="shared" si="30"/>
        <v/>
      </c>
    </row>
    <row r="49" spans="2:45" x14ac:dyDescent="0.3">
      <c r="F49" s="562">
        <v>1</v>
      </c>
      <c r="G49" s="562">
        <v>2</v>
      </c>
      <c r="H49" s="562">
        <v>3</v>
      </c>
      <c r="I49" s="562">
        <v>4</v>
      </c>
      <c r="J49" s="562">
        <v>5</v>
      </c>
      <c r="K49" s="562">
        <v>6</v>
      </c>
      <c r="L49" s="562">
        <v>7</v>
      </c>
      <c r="M49" s="562">
        <v>8</v>
      </c>
      <c r="N49" s="562">
        <v>9</v>
      </c>
      <c r="O49" s="562">
        <v>10</v>
      </c>
      <c r="P49" s="562">
        <v>11</v>
      </c>
      <c r="Q49" s="562">
        <v>12</v>
      </c>
      <c r="R49" s="562">
        <v>13</v>
      </c>
      <c r="S49" s="562">
        <v>14</v>
      </c>
      <c r="T49" s="562">
        <v>15</v>
      </c>
      <c r="U49" s="562">
        <v>16</v>
      </c>
      <c r="V49" s="562">
        <v>17</v>
      </c>
      <c r="W49" s="562">
        <v>18</v>
      </c>
      <c r="X49" s="562">
        <v>19</v>
      </c>
      <c r="Y49" s="562">
        <v>20</v>
      </c>
      <c r="Z49" s="562">
        <v>21</v>
      </c>
      <c r="AA49" s="562">
        <v>22</v>
      </c>
      <c r="AB49" s="562">
        <v>23</v>
      </c>
      <c r="AC49" s="562">
        <v>24</v>
      </c>
      <c r="AD49" s="562">
        <v>25</v>
      </c>
      <c r="AE49" s="562">
        <v>26</v>
      </c>
      <c r="AF49" s="562">
        <v>27</v>
      </c>
      <c r="AG49" s="562">
        <v>28</v>
      </c>
      <c r="AH49" s="562">
        <v>29</v>
      </c>
      <c r="AI49" s="562">
        <v>30</v>
      </c>
      <c r="AJ49" s="562">
        <v>31</v>
      </c>
      <c r="AK49" s="562">
        <v>32</v>
      </c>
      <c r="AL49" s="562">
        <v>33</v>
      </c>
      <c r="AM49" s="562">
        <v>34</v>
      </c>
      <c r="AN49" s="562">
        <v>35</v>
      </c>
      <c r="AO49" s="562">
        <v>36</v>
      </c>
      <c r="AP49" s="562">
        <v>37</v>
      </c>
      <c r="AQ49" s="562">
        <v>38</v>
      </c>
      <c r="AR49" s="562">
        <v>39</v>
      </c>
      <c r="AS49" s="562">
        <v>40</v>
      </c>
    </row>
    <row r="50" spans="2:45" x14ac:dyDescent="0.3">
      <c r="B50" s="566" t="s">
        <v>635</v>
      </c>
      <c r="C50" s="567"/>
      <c r="D50" s="589" t="str">
        <f>IF(H_Sources_Uses!K35="","",H_Sources_Uses!K35)</f>
        <v/>
      </c>
      <c r="E50" s="588">
        <f>IFERROR(ABS(H_Sources_Uses!M35),0)</f>
        <v>0</v>
      </c>
      <c r="F50" s="570">
        <f>IFERROR(IF(H_Sources_Uses!$O35&gt;=1,H_Sources_Uses!$M35+(CUMPRINC(H_Sources_Uses!$P35/12,H_Sources_Uses!$O35*12,H_Sources_Uses!$M35,1,12*F$56,0)),IF(H_Sources_Uses!$P35=0,E50+F28,IF(F$56&lt;=H_Sources_Uses!$N35,E50*(1+H_Sources_Uses!$P35),""))),IF(H_Sources_Uses!$P35=0,E50+F28,IF(F$56&lt;=H_Sources_Uses!$N35,E50*(1+H_Sources_Uses!$P35),"")))</f>
        <v>0</v>
      </c>
      <c r="G50" s="569">
        <f>IFERROR(IF(H_Sources_Uses!$O35&gt;=1,H_Sources_Uses!$M35+(CUMPRINC(H_Sources_Uses!$P35/12,H_Sources_Uses!$O35*12,H_Sources_Uses!$M35,1,12*G$56,0)),IF(H_Sources_Uses!$P35=0,F50+G28,IF(G$56&lt;=H_Sources_Uses!$N35,F50*(1+H_Sources_Uses!$P35),""))),IF(H_Sources_Uses!$P35=0,F50+G28,IF(G$56&lt;=H_Sources_Uses!$N35,F50*(1+H_Sources_Uses!$P35),"")))</f>
        <v>0</v>
      </c>
      <c r="H50" s="569">
        <f>IFERROR(IF(H_Sources_Uses!$O35&gt;=1,H_Sources_Uses!$M35+(CUMPRINC(H_Sources_Uses!$P35/12,H_Sources_Uses!$O35*12,H_Sources_Uses!$M35,1,12*H$56,0)),IF(H_Sources_Uses!$P35=0,G50+H28,IF(H$56&lt;=H_Sources_Uses!$N35,G50*(1+H_Sources_Uses!$P35),""))),IF(H_Sources_Uses!$P35=0,G50+H28,IF(H$56&lt;=H_Sources_Uses!$N35,G50*(1+H_Sources_Uses!$P35),"")))</f>
        <v>0</v>
      </c>
      <c r="I50" s="569">
        <f>IFERROR(IF(H_Sources_Uses!$O35&gt;=1,H_Sources_Uses!$M35+(CUMPRINC(H_Sources_Uses!$P35/12,H_Sources_Uses!$O35*12,H_Sources_Uses!$M35,1,12*I$56,0)),IF(H_Sources_Uses!$P35=0,H50+I28,IF(I$56&lt;=H_Sources_Uses!$N35,H50*(1+H_Sources_Uses!$P35),""))),IF(H_Sources_Uses!$P35=0,H50+I28,IF(I$56&lt;=H_Sources_Uses!$N35,H50*(1+H_Sources_Uses!$P35),"")))</f>
        <v>0</v>
      </c>
      <c r="J50" s="569">
        <f>IFERROR(IF(H_Sources_Uses!$O35&gt;=1,H_Sources_Uses!$M35+(CUMPRINC(H_Sources_Uses!$P35/12,H_Sources_Uses!$O35*12,H_Sources_Uses!$M35,1,12*J$56,0)),IF(H_Sources_Uses!$P35=0,I50+J28,IF(J$56&lt;=H_Sources_Uses!$N35,I50*(1+H_Sources_Uses!$P35),""))),IF(H_Sources_Uses!$P35=0,I50+J28,IF(J$56&lt;=H_Sources_Uses!$N35,I50*(1+H_Sources_Uses!$P35),"")))</f>
        <v>0</v>
      </c>
      <c r="K50" s="569">
        <f>IFERROR(IF(H_Sources_Uses!$O35&gt;=1,H_Sources_Uses!$M35+(CUMPRINC(H_Sources_Uses!$P35/12,H_Sources_Uses!$O35*12,H_Sources_Uses!$M35,1,12*K$56,0)),IF(H_Sources_Uses!$P35=0,J50+K28,IF(K$56&lt;=H_Sources_Uses!$N35,J50*(1+H_Sources_Uses!$P35),""))),IF(H_Sources_Uses!$P35=0,J50+K28,IF(K$56&lt;=H_Sources_Uses!$N35,J50*(1+H_Sources_Uses!$P35),"")))</f>
        <v>0</v>
      </c>
      <c r="L50" s="569">
        <f>IFERROR(IF(H_Sources_Uses!$O35&gt;=1,H_Sources_Uses!$M35+(CUMPRINC(H_Sources_Uses!$P35/12,H_Sources_Uses!$O35*12,H_Sources_Uses!$M35,1,12*L$56,0)),IF(H_Sources_Uses!$P35=0,K50+L28,IF(L$56&lt;=H_Sources_Uses!$N35,K50*(1+H_Sources_Uses!$P35),""))),IF(H_Sources_Uses!$P35=0,K50+L28,IF(L$56&lt;=H_Sources_Uses!$N35,K50*(1+H_Sources_Uses!$P35),"")))</f>
        <v>0</v>
      </c>
      <c r="M50" s="569">
        <f>IFERROR(IF(H_Sources_Uses!$O35&gt;=1,H_Sources_Uses!$M35+(CUMPRINC(H_Sources_Uses!$P35/12,H_Sources_Uses!$O35*12,H_Sources_Uses!$M35,1,12*M$56,0)),IF(H_Sources_Uses!$P35=0,L50+M28,IF(M$56&lt;=H_Sources_Uses!$N35,L50*(1+H_Sources_Uses!$P35),""))),IF(H_Sources_Uses!$P35=0,L50+M28,IF(M$56&lt;=H_Sources_Uses!$N35,L50*(1+H_Sources_Uses!$P35),"")))</f>
        <v>0</v>
      </c>
      <c r="N50" s="569">
        <f>IFERROR(IF(H_Sources_Uses!$O35&gt;=1,H_Sources_Uses!$M35+(CUMPRINC(H_Sources_Uses!$P35/12,H_Sources_Uses!$O35*12,H_Sources_Uses!$M35,1,12*N$56,0)),IF(H_Sources_Uses!$P35=0,M50+N28,IF(N$56&lt;=H_Sources_Uses!$N35,M50*(1+H_Sources_Uses!$P35),""))),IF(H_Sources_Uses!$P35=0,M50+N28,IF(N$56&lt;=H_Sources_Uses!$N35,M50*(1+H_Sources_Uses!$P35),"")))</f>
        <v>0</v>
      </c>
      <c r="O50" s="569">
        <f>IFERROR(IF(H_Sources_Uses!$O35&gt;=1,H_Sources_Uses!$M35+(CUMPRINC(H_Sources_Uses!$P35/12,H_Sources_Uses!$O35*12,H_Sources_Uses!$M35,1,12*O$56,0)),IF(H_Sources_Uses!$P35=0,N50+O28,IF(O$56&lt;=H_Sources_Uses!$N35,N50*(1+H_Sources_Uses!$P35),""))),IF(H_Sources_Uses!$P35=0,N50+O28,IF(O$56&lt;=H_Sources_Uses!$N35,N50*(1+H_Sources_Uses!$P35),"")))</f>
        <v>0</v>
      </c>
      <c r="P50" s="569">
        <f>IFERROR(IF(H_Sources_Uses!$O35&gt;=1,H_Sources_Uses!$M35+(CUMPRINC(H_Sources_Uses!$P35/12,H_Sources_Uses!$O35*12,H_Sources_Uses!$M35,1,12*P$56,0)),IF(H_Sources_Uses!$P35=0,O50+P28,IF(P$56&lt;=H_Sources_Uses!$N35,O50*(1+H_Sources_Uses!$P35),""))),IF(H_Sources_Uses!$P35=0,O50+P28,IF(P$56&lt;=H_Sources_Uses!$N35,O50*(1+H_Sources_Uses!$P35),"")))</f>
        <v>0</v>
      </c>
      <c r="Q50" s="569">
        <f>IFERROR(IF(H_Sources_Uses!$O35&gt;=1,H_Sources_Uses!$M35+(CUMPRINC(H_Sources_Uses!$P35/12,H_Sources_Uses!$O35*12,H_Sources_Uses!$M35,1,12*Q$56,0)),IF(H_Sources_Uses!$P35=0,P50+Q28,IF(Q$56&lt;=H_Sources_Uses!$N35,P50*(1+H_Sources_Uses!$P35),""))),IF(H_Sources_Uses!$P35=0,P50+Q28,IF(Q$56&lt;=H_Sources_Uses!$N35,P50*(1+H_Sources_Uses!$P35),"")))</f>
        <v>0</v>
      </c>
      <c r="R50" s="569">
        <f>IFERROR(IF(H_Sources_Uses!$O35&gt;=1,H_Sources_Uses!$M35+(CUMPRINC(H_Sources_Uses!$P35/12,H_Sources_Uses!$O35*12,H_Sources_Uses!$M35,1,12*R$56,0)),IF(H_Sources_Uses!$P35=0,Q50+R28,IF(R$56&lt;=H_Sources_Uses!$N35,Q50*(1+H_Sources_Uses!$P35),""))),IF(H_Sources_Uses!$P35=0,Q50+R28,IF(R$56&lt;=H_Sources_Uses!$N35,Q50*(1+H_Sources_Uses!$P35),"")))</f>
        <v>0</v>
      </c>
      <c r="S50" s="569">
        <f>IFERROR(IF(H_Sources_Uses!$O35&gt;=1,H_Sources_Uses!$M35+(CUMPRINC(H_Sources_Uses!$P35/12,H_Sources_Uses!$O35*12,H_Sources_Uses!$M35,1,12*S$56,0)),IF(H_Sources_Uses!$P35=0,R50+S28,IF(S$56&lt;=H_Sources_Uses!$N35,R50*(1+H_Sources_Uses!$P35),""))),IF(H_Sources_Uses!$P35=0,R50+S28,IF(S$56&lt;=H_Sources_Uses!$N35,R50*(1+H_Sources_Uses!$P35),"")))</f>
        <v>0</v>
      </c>
      <c r="T50" s="569">
        <f>IFERROR(IF(H_Sources_Uses!$O35&gt;=1,H_Sources_Uses!$M35+(CUMPRINC(H_Sources_Uses!$P35/12,H_Sources_Uses!$O35*12,H_Sources_Uses!$M35,1,12*T$56,0)),IF(H_Sources_Uses!$P35=0,S50+T28,IF(T$56&lt;=H_Sources_Uses!$N35,S50*(1+H_Sources_Uses!$P35),""))),IF(H_Sources_Uses!$P35=0,S50+T28,IF(T$56&lt;=H_Sources_Uses!$N35,S50*(1+H_Sources_Uses!$P35),"")))</f>
        <v>0</v>
      </c>
      <c r="U50" s="569">
        <f>IFERROR(IF(H_Sources_Uses!$O35&gt;=1,H_Sources_Uses!$M35+(CUMPRINC(H_Sources_Uses!$P35/12,H_Sources_Uses!$O35*12,H_Sources_Uses!$M35,1,12*U$56,0)),IF(H_Sources_Uses!$P35=0,T50+U28,IF(U$56&lt;=H_Sources_Uses!$N35,T50*(1+H_Sources_Uses!$P35),""))),IF(H_Sources_Uses!$P35=0,T50+U28,IF(U$56&lt;=H_Sources_Uses!$N35,T50*(1+H_Sources_Uses!$P35),"")))</f>
        <v>0</v>
      </c>
      <c r="V50" s="569">
        <f>IFERROR(IF(H_Sources_Uses!$O35&gt;=1,H_Sources_Uses!$M35+(CUMPRINC(H_Sources_Uses!$P35/12,H_Sources_Uses!$O35*12,H_Sources_Uses!$M35,1,12*V$56,0)),IF(H_Sources_Uses!$P35=0,U50+V28,IF(V$56&lt;=H_Sources_Uses!$N35,U50*(1+H_Sources_Uses!$P35),""))),IF(H_Sources_Uses!$P35=0,U50+V28,IF(V$56&lt;=H_Sources_Uses!$N35,U50*(1+H_Sources_Uses!$P35),"")))</f>
        <v>0</v>
      </c>
      <c r="W50" s="569">
        <f>IFERROR(IF(H_Sources_Uses!$O35&gt;=1,H_Sources_Uses!$M35+(CUMPRINC(H_Sources_Uses!$P35/12,H_Sources_Uses!$O35*12,H_Sources_Uses!$M35,1,12*W$56,0)),IF(H_Sources_Uses!$P35=0,V50+W28,IF(W$56&lt;=H_Sources_Uses!$N35,V50*(1+H_Sources_Uses!$P35),""))),IF(H_Sources_Uses!$P35=0,V50+W28,IF(W$56&lt;=H_Sources_Uses!$N35,V50*(1+H_Sources_Uses!$P35),"")))</f>
        <v>0</v>
      </c>
      <c r="X50" s="569">
        <f>IFERROR(IF(H_Sources_Uses!$O35&gt;=1,H_Sources_Uses!$M35+(CUMPRINC(H_Sources_Uses!$P35/12,H_Sources_Uses!$O35*12,H_Sources_Uses!$M35,1,12*X$56,0)),IF(H_Sources_Uses!$P35=0,W50+X28,IF(X$56&lt;=H_Sources_Uses!$N35,W50*(1+H_Sources_Uses!$P35),""))),IF(H_Sources_Uses!$P35=0,W50+X28,IF(X$56&lt;=H_Sources_Uses!$N35,W50*(1+H_Sources_Uses!$P35),"")))</f>
        <v>0</v>
      </c>
      <c r="Y50" s="569">
        <f>IFERROR(IF(H_Sources_Uses!$O35&gt;=1,H_Sources_Uses!$M35+(CUMPRINC(H_Sources_Uses!$P35/12,H_Sources_Uses!$O35*12,H_Sources_Uses!$M35,1,12*Y$56,0)),IF(H_Sources_Uses!$P35=0,X50+Y28,IF(Y$56&lt;=H_Sources_Uses!$N35,X50*(1+H_Sources_Uses!$P35),""))),IF(H_Sources_Uses!$P35=0,X50+Y28,IF(Y$56&lt;=H_Sources_Uses!$N35,X50*(1+H_Sources_Uses!$P35),"")))</f>
        <v>0</v>
      </c>
      <c r="Z50" s="569">
        <f>IFERROR(IF(H_Sources_Uses!$O35&gt;=1,H_Sources_Uses!$M35+(CUMPRINC(H_Sources_Uses!$P35/12,H_Sources_Uses!$O35*12,H_Sources_Uses!$M35,1,12*Z$56,0)),IF(H_Sources_Uses!$P35=0,Y50+Z28,IF(Z$56&lt;=H_Sources_Uses!$N35,Y50*(1+H_Sources_Uses!$P35),""))),IF(H_Sources_Uses!$P35=0,Y50+Z28,IF(Z$56&lt;=H_Sources_Uses!$N35,Y50*(1+H_Sources_Uses!$P35),"")))</f>
        <v>0</v>
      </c>
      <c r="AA50" s="569">
        <f>IFERROR(IF(H_Sources_Uses!$O35&gt;=1,H_Sources_Uses!$M35+(CUMPRINC(H_Sources_Uses!$P35/12,H_Sources_Uses!$O35*12,H_Sources_Uses!$M35,1,12*AA$56,0)),IF(H_Sources_Uses!$P35=0,Z50+AA28,IF(AA$56&lt;=H_Sources_Uses!$N35,Z50*(1+H_Sources_Uses!$P35),""))),IF(H_Sources_Uses!$P35=0,Z50+AA28,IF(AA$56&lt;=H_Sources_Uses!$N35,Z50*(1+H_Sources_Uses!$P35),"")))</f>
        <v>0</v>
      </c>
      <c r="AB50" s="569">
        <f>IFERROR(IF(H_Sources_Uses!$O35&gt;=1,H_Sources_Uses!$M35+(CUMPRINC(H_Sources_Uses!$P35/12,H_Sources_Uses!$O35*12,H_Sources_Uses!$M35,1,12*AB$56,0)),IF(H_Sources_Uses!$P35=0,AA50+AB28,IF(AB$56&lt;=H_Sources_Uses!$N35,AA50*(1+H_Sources_Uses!$P35),""))),IF(H_Sources_Uses!$P35=0,AA50+AB28,IF(AB$56&lt;=H_Sources_Uses!$N35,AA50*(1+H_Sources_Uses!$P35),"")))</f>
        <v>0</v>
      </c>
      <c r="AC50" s="569">
        <f>IFERROR(IF(H_Sources_Uses!$O35&gt;=1,H_Sources_Uses!$M35+(CUMPRINC(H_Sources_Uses!$P35/12,H_Sources_Uses!$O35*12,H_Sources_Uses!$M35,1,12*AC$56,0)),IF(H_Sources_Uses!$P35=0,AB50+AC28,IF(AC$56&lt;=H_Sources_Uses!$N35,AB50*(1+H_Sources_Uses!$P35),""))),IF(H_Sources_Uses!$P35=0,AB50+AC28,IF(AC$56&lt;=H_Sources_Uses!$N35,AB50*(1+H_Sources_Uses!$P35),"")))</f>
        <v>0</v>
      </c>
      <c r="AD50" s="569">
        <f>IFERROR(IF(H_Sources_Uses!$O35&gt;=1,H_Sources_Uses!$M35+(CUMPRINC(H_Sources_Uses!$P35/12,H_Sources_Uses!$O35*12,H_Sources_Uses!$M35,1,12*AD$56,0)),IF(H_Sources_Uses!$P35=0,AC50+AD28,IF(AD$56&lt;=H_Sources_Uses!$N35,AC50*(1+H_Sources_Uses!$P35),""))),IF(H_Sources_Uses!$P35=0,AC50+AD28,IF(AD$56&lt;=H_Sources_Uses!$N35,AC50*(1+H_Sources_Uses!$P35),"")))</f>
        <v>0</v>
      </c>
      <c r="AE50" s="569">
        <f>IFERROR(IF(H_Sources_Uses!$O35&gt;=1,H_Sources_Uses!$M35+(CUMPRINC(H_Sources_Uses!$P35/12,H_Sources_Uses!$O35*12,H_Sources_Uses!$M35,1,12*AE$56,0)),IF(H_Sources_Uses!$P35=0,AD50+AE28,IF(AE$56&lt;=H_Sources_Uses!$N35,AD50*(1+H_Sources_Uses!$P35),""))),IF(H_Sources_Uses!$P35=0,AD50+AE28,IF(AE$56&lt;=H_Sources_Uses!$N35,AD50*(1+H_Sources_Uses!$P35),"")))</f>
        <v>0</v>
      </c>
      <c r="AF50" s="569">
        <f>IFERROR(IF(H_Sources_Uses!$O35&gt;=1,H_Sources_Uses!$M35+(CUMPRINC(H_Sources_Uses!$P35/12,H_Sources_Uses!$O35*12,H_Sources_Uses!$M35,1,12*AF$56,0)),IF(H_Sources_Uses!$P35=0,AE50+AF28,IF(AF$56&lt;=H_Sources_Uses!$N35,AE50*(1+H_Sources_Uses!$P35),""))),IF(H_Sources_Uses!$P35=0,AE50+AF28,IF(AF$56&lt;=H_Sources_Uses!$N35,AE50*(1+H_Sources_Uses!$P35),"")))</f>
        <v>0</v>
      </c>
      <c r="AG50" s="569">
        <f>IFERROR(IF(H_Sources_Uses!$O35&gt;=1,H_Sources_Uses!$M35+(CUMPRINC(H_Sources_Uses!$P35/12,H_Sources_Uses!$O35*12,H_Sources_Uses!$M35,1,12*AG$56,0)),IF(H_Sources_Uses!$P35=0,AF50+AG28,IF(AG$56&lt;=H_Sources_Uses!$N35,AF50*(1+H_Sources_Uses!$P35),""))),IF(H_Sources_Uses!$P35=0,AF50+AG28,IF(AG$56&lt;=H_Sources_Uses!$N35,AF50*(1+H_Sources_Uses!$P35),"")))</f>
        <v>0</v>
      </c>
      <c r="AH50" s="569">
        <f>IFERROR(IF(H_Sources_Uses!$O35&gt;=1,H_Sources_Uses!$M35+(CUMPRINC(H_Sources_Uses!$P35/12,H_Sources_Uses!$O35*12,H_Sources_Uses!$M35,1,12*AH$56,0)),IF(H_Sources_Uses!$P35=0,AG50+AH28,IF(AH$56&lt;=H_Sources_Uses!$N35,AG50*(1+H_Sources_Uses!$P35),""))),IF(H_Sources_Uses!$P35=0,AG50+AH28,IF(AH$56&lt;=H_Sources_Uses!$N35,AG50*(1+H_Sources_Uses!$P35),"")))</f>
        <v>0</v>
      </c>
      <c r="AI50" s="569">
        <f>IFERROR(IF(H_Sources_Uses!$O35&gt;=1,H_Sources_Uses!$M35+(CUMPRINC(H_Sources_Uses!$P35/12,H_Sources_Uses!$O35*12,H_Sources_Uses!$M35,1,12*AI$56,0)),IF(H_Sources_Uses!$P35=0,AH50+AI28,IF(AI$56&lt;=H_Sources_Uses!$N35,AH50*(1+H_Sources_Uses!$P35),""))),IF(H_Sources_Uses!$P35=0,AH50+AI28,IF(AI$56&lt;=H_Sources_Uses!$N35,AH50*(1+H_Sources_Uses!$P35),"")))</f>
        <v>0</v>
      </c>
      <c r="AJ50" s="569">
        <f>IFERROR(IF(H_Sources_Uses!$O35&gt;=1,H_Sources_Uses!$M35+(CUMPRINC(H_Sources_Uses!$P35/12,H_Sources_Uses!$O35*12,H_Sources_Uses!$M35,1,12*AJ$56,0)),IF(H_Sources_Uses!$P35=0,AI50+AJ28,IF(AJ$56&lt;=H_Sources_Uses!$N35,AI50*(1+H_Sources_Uses!$P35),""))),IF(H_Sources_Uses!$P35=0,AI50+AJ28,IF(AJ$56&lt;=H_Sources_Uses!$N35,AI50*(1+H_Sources_Uses!$P35),"")))</f>
        <v>0</v>
      </c>
      <c r="AK50" s="569">
        <f>IFERROR(IF(H_Sources_Uses!$O35&gt;=1,H_Sources_Uses!$M35+(CUMPRINC(H_Sources_Uses!$P35/12,H_Sources_Uses!$O35*12,H_Sources_Uses!$M35,1,12*AK$56,0)),IF(H_Sources_Uses!$P35=0,AJ50+AK28,IF(AK$56&lt;=H_Sources_Uses!$N35,AJ50*(1+H_Sources_Uses!$P35),""))),IF(H_Sources_Uses!$P35=0,AJ50+AK28,IF(AK$56&lt;=H_Sources_Uses!$N35,AJ50*(1+H_Sources_Uses!$P35),"")))</f>
        <v>0</v>
      </c>
      <c r="AL50" s="569">
        <f>IFERROR(IF(H_Sources_Uses!$O35&gt;=1,H_Sources_Uses!$M35+(CUMPRINC(H_Sources_Uses!$P35/12,H_Sources_Uses!$O35*12,H_Sources_Uses!$M35,1,12*AL$56,0)),IF(H_Sources_Uses!$P35=0,AK50+AL28,IF(AL$56&lt;=H_Sources_Uses!$N35,AK50*(1+H_Sources_Uses!$P35),""))),IF(H_Sources_Uses!$P35=0,AK50+AL28,IF(AL$56&lt;=H_Sources_Uses!$N35,AK50*(1+H_Sources_Uses!$P35),"")))</f>
        <v>0</v>
      </c>
      <c r="AM50" s="569">
        <f>IFERROR(IF(H_Sources_Uses!$O35&gt;=1,H_Sources_Uses!$M35+(CUMPRINC(H_Sources_Uses!$P35/12,H_Sources_Uses!$O35*12,H_Sources_Uses!$M35,1,12*AM$56,0)),IF(H_Sources_Uses!$P35=0,AL50+AM28,IF(AM$56&lt;=H_Sources_Uses!$N35,AL50*(1+H_Sources_Uses!$P35),""))),IF(H_Sources_Uses!$P35=0,AL50+AM28,IF(AM$56&lt;=H_Sources_Uses!$N35,AL50*(1+H_Sources_Uses!$P35),"")))</f>
        <v>0</v>
      </c>
      <c r="AN50" s="569">
        <f>IFERROR(IF(H_Sources_Uses!$O35&gt;=1,H_Sources_Uses!$M35+(CUMPRINC(H_Sources_Uses!$P35/12,H_Sources_Uses!$O35*12,H_Sources_Uses!$M35,1,12*AN$56,0)),IF(H_Sources_Uses!$P35=0,AM50+AN28,IF(AN$56&lt;=H_Sources_Uses!$N35,AM50*(1+H_Sources_Uses!$P35),""))),IF(H_Sources_Uses!$P35=0,AM50+AN28,IF(AN$56&lt;=H_Sources_Uses!$N35,AM50*(1+H_Sources_Uses!$P35),"")))</f>
        <v>0</v>
      </c>
      <c r="AO50" s="569">
        <f>IFERROR(IF(H_Sources_Uses!$O35&gt;=1,H_Sources_Uses!$M35+(CUMPRINC(H_Sources_Uses!$P35/12,H_Sources_Uses!$O35*12,H_Sources_Uses!$M35,1,12*AO$56,0)),IF(H_Sources_Uses!$P35=0,AN50+AO28,IF(AO$56&lt;=H_Sources_Uses!$N35,AN50*(1+H_Sources_Uses!$P35),""))),IF(H_Sources_Uses!$P35=0,AN50+AO28,IF(AO$56&lt;=H_Sources_Uses!$N35,AN50*(1+H_Sources_Uses!$P35),"")))</f>
        <v>0</v>
      </c>
      <c r="AP50" s="569">
        <f>IFERROR(IF(H_Sources_Uses!$O35&gt;=1,H_Sources_Uses!$M35+(CUMPRINC(H_Sources_Uses!$P35/12,H_Sources_Uses!$O35*12,H_Sources_Uses!$M35,1,12*AP$56,0)),IF(H_Sources_Uses!$P35=0,AO50+AP28,IF(AP$56&lt;=H_Sources_Uses!$N35,AO50*(1+H_Sources_Uses!$P35),""))),IF(H_Sources_Uses!$P35=0,AO50+AP28,IF(AP$56&lt;=H_Sources_Uses!$N35,AO50*(1+H_Sources_Uses!$P35),"")))</f>
        <v>0</v>
      </c>
      <c r="AQ50" s="569">
        <f>IFERROR(IF(H_Sources_Uses!$O35&gt;=1,H_Sources_Uses!$M35+(CUMPRINC(H_Sources_Uses!$P35/12,H_Sources_Uses!$O35*12,H_Sources_Uses!$M35,1,12*AQ$56,0)),IF(H_Sources_Uses!$P35=0,AP50+AQ28,IF(AQ$56&lt;=H_Sources_Uses!$N35,AP50*(1+H_Sources_Uses!$P35),""))),IF(H_Sources_Uses!$P35=0,AP50+AQ28,IF(AQ$56&lt;=H_Sources_Uses!$N35,AP50*(1+H_Sources_Uses!$P35),"")))</f>
        <v>0</v>
      </c>
      <c r="AR50" s="569">
        <f>IFERROR(IF(H_Sources_Uses!$O35&gt;=1,H_Sources_Uses!$M35+(CUMPRINC(H_Sources_Uses!$P35/12,H_Sources_Uses!$O35*12,H_Sources_Uses!$M35,1,12*AR$56,0)),IF(H_Sources_Uses!$P35=0,AQ50+AR28,IF(AR$56&lt;=H_Sources_Uses!$N35,AQ50*(1+H_Sources_Uses!$P35),""))),IF(H_Sources_Uses!$P35=0,AQ50+AR28,IF(AR$56&lt;=H_Sources_Uses!$N35,AQ50*(1+H_Sources_Uses!$P35),"")))</f>
        <v>0</v>
      </c>
      <c r="AS50" s="569">
        <f>IFERROR(IF(H_Sources_Uses!$O35&gt;=1,H_Sources_Uses!$M35+(CUMPRINC(H_Sources_Uses!$P35/12,H_Sources_Uses!$O35*12,H_Sources_Uses!$M35,1,12*AS$56,0)),IF(H_Sources_Uses!$P35=0,AR50+AS28,IF(AS$56&lt;=H_Sources_Uses!$N35,AR50*(1+H_Sources_Uses!$P35),""))),IF(H_Sources_Uses!$P35=0,AR50+AS28,IF(AS$56&lt;=H_Sources_Uses!$N35,AR50*(1+H_Sources_Uses!$P35),"")))</f>
        <v>0</v>
      </c>
    </row>
    <row r="51" spans="2:45" x14ac:dyDescent="0.3">
      <c r="B51" s="566" t="s">
        <v>635</v>
      </c>
      <c r="C51" s="567"/>
      <c r="D51" s="589" t="str">
        <f>IF(H_Sources_Uses!K36="","",H_Sources_Uses!K36)</f>
        <v/>
      </c>
      <c r="E51" s="588">
        <f>IFERROR(ABS(H_Sources_Uses!M36),0)</f>
        <v>0</v>
      </c>
      <c r="F51" s="570">
        <f>IFERROR(IF(H_Sources_Uses!$O36&gt;=1,H_Sources_Uses!$M36+(CUMPRINC(H_Sources_Uses!$P36/12,H_Sources_Uses!$O36*12,H_Sources_Uses!$M36,1,12*F$56,0)),IF(H_Sources_Uses!$P36=0,E51+F29,IF(F$56&lt;=H_Sources_Uses!$N36,E51*(1+H_Sources_Uses!$P36),""))),IF(H_Sources_Uses!$P36=0,E51+F29,IF(F$56&lt;=H_Sources_Uses!$N36,E51*(1+H_Sources_Uses!$P36),"")))</f>
        <v>0</v>
      </c>
      <c r="G51" s="569">
        <f>IFERROR(IF(H_Sources_Uses!$O36&gt;=1,H_Sources_Uses!$M36+(CUMPRINC(H_Sources_Uses!$P36/12,H_Sources_Uses!$O36*12,H_Sources_Uses!$M36,1,12*G$56,0)),IF(H_Sources_Uses!$P36=0,F51+G29,IF(G$56&lt;=H_Sources_Uses!$N36,F51*(1+H_Sources_Uses!$P36),""))),IF(H_Sources_Uses!$P36=0,F51+G29,IF(G$56&lt;=H_Sources_Uses!$N36,F51*(1+H_Sources_Uses!$P36),"")))</f>
        <v>0</v>
      </c>
      <c r="H51" s="569">
        <f>IFERROR(IF(H_Sources_Uses!$O36&gt;=1,H_Sources_Uses!$M36+(CUMPRINC(H_Sources_Uses!$P36/12,H_Sources_Uses!$O36*12,H_Sources_Uses!$M36,1,12*H$56,0)),IF(H_Sources_Uses!$P36=0,G51+H29,IF(H$56&lt;=H_Sources_Uses!$N36,G51*(1+H_Sources_Uses!$P36),""))),IF(H_Sources_Uses!$P36=0,G51+H29,IF(H$56&lt;=H_Sources_Uses!$N36,G51*(1+H_Sources_Uses!$P36),"")))</f>
        <v>0</v>
      </c>
      <c r="I51" s="569">
        <f>IFERROR(IF(H_Sources_Uses!$O36&gt;=1,H_Sources_Uses!$M36+(CUMPRINC(H_Sources_Uses!$P36/12,H_Sources_Uses!$O36*12,H_Sources_Uses!$M36,1,12*I$56,0)),IF(H_Sources_Uses!$P36=0,H51+I29,IF(I$56&lt;=H_Sources_Uses!$N36,H51*(1+H_Sources_Uses!$P36),""))),IF(H_Sources_Uses!$P36=0,H51+I29,IF(I$56&lt;=H_Sources_Uses!$N36,H51*(1+H_Sources_Uses!$P36),"")))</f>
        <v>0</v>
      </c>
      <c r="J51" s="569">
        <f>IFERROR(IF(H_Sources_Uses!$O36&gt;=1,H_Sources_Uses!$M36+(CUMPRINC(H_Sources_Uses!$P36/12,H_Sources_Uses!$O36*12,H_Sources_Uses!$M36,1,12*J$56,0)),IF(H_Sources_Uses!$P36=0,I51+J29,IF(J$56&lt;=H_Sources_Uses!$N36,I51*(1+H_Sources_Uses!$P36),""))),IF(H_Sources_Uses!$P36=0,I51+J29,IF(J$56&lt;=H_Sources_Uses!$N36,I51*(1+H_Sources_Uses!$P36),"")))</f>
        <v>0</v>
      </c>
      <c r="K51" s="569">
        <f>IFERROR(IF(H_Sources_Uses!$O36&gt;=1,H_Sources_Uses!$M36+(CUMPRINC(H_Sources_Uses!$P36/12,H_Sources_Uses!$O36*12,H_Sources_Uses!$M36,1,12*K$56,0)),IF(H_Sources_Uses!$P36=0,J51+K29,IF(K$56&lt;=H_Sources_Uses!$N36,J51*(1+H_Sources_Uses!$P36),""))),IF(H_Sources_Uses!$P36=0,J51+K29,IF(K$56&lt;=H_Sources_Uses!$N36,J51*(1+H_Sources_Uses!$P36),"")))</f>
        <v>0</v>
      </c>
      <c r="L51" s="569">
        <f>IFERROR(IF(H_Sources_Uses!$O36&gt;=1,H_Sources_Uses!$M36+(CUMPRINC(H_Sources_Uses!$P36/12,H_Sources_Uses!$O36*12,H_Sources_Uses!$M36,1,12*L$56,0)),IF(H_Sources_Uses!$P36=0,K51+L29,IF(L$56&lt;=H_Sources_Uses!$N36,K51*(1+H_Sources_Uses!$P36),""))),IF(H_Sources_Uses!$P36=0,K51+L29,IF(L$56&lt;=H_Sources_Uses!$N36,K51*(1+H_Sources_Uses!$P36),"")))</f>
        <v>0</v>
      </c>
      <c r="M51" s="569">
        <f>IFERROR(IF(H_Sources_Uses!$O36&gt;=1,H_Sources_Uses!$M36+(CUMPRINC(H_Sources_Uses!$P36/12,H_Sources_Uses!$O36*12,H_Sources_Uses!$M36,1,12*M$56,0)),IF(H_Sources_Uses!$P36=0,L51+M29,IF(M$56&lt;=H_Sources_Uses!$N36,L51*(1+H_Sources_Uses!$P36),""))),IF(H_Sources_Uses!$P36=0,L51+M29,IF(M$56&lt;=H_Sources_Uses!$N36,L51*(1+H_Sources_Uses!$P36),"")))</f>
        <v>0</v>
      </c>
      <c r="N51" s="569">
        <f>IFERROR(IF(H_Sources_Uses!$O36&gt;=1,H_Sources_Uses!$M36+(CUMPRINC(H_Sources_Uses!$P36/12,H_Sources_Uses!$O36*12,H_Sources_Uses!$M36,1,12*N$56,0)),IF(H_Sources_Uses!$P36=0,M51+N29,IF(N$56&lt;=H_Sources_Uses!$N36,M51*(1+H_Sources_Uses!$P36),""))),IF(H_Sources_Uses!$P36=0,M51+N29,IF(N$56&lt;=H_Sources_Uses!$N36,M51*(1+H_Sources_Uses!$P36),"")))</f>
        <v>0</v>
      </c>
      <c r="O51" s="569">
        <f>IFERROR(IF(H_Sources_Uses!$O36&gt;=1,H_Sources_Uses!$M36+(CUMPRINC(H_Sources_Uses!$P36/12,H_Sources_Uses!$O36*12,H_Sources_Uses!$M36,1,12*O$56,0)),IF(H_Sources_Uses!$P36=0,N51+O29,IF(O$56&lt;=H_Sources_Uses!$N36,N51*(1+H_Sources_Uses!$P36),""))),IF(H_Sources_Uses!$P36=0,N51+O29,IF(O$56&lt;=H_Sources_Uses!$N36,N51*(1+H_Sources_Uses!$P36),"")))</f>
        <v>0</v>
      </c>
      <c r="P51" s="569">
        <f>IFERROR(IF(H_Sources_Uses!$O36&gt;=1,H_Sources_Uses!$M36+(CUMPRINC(H_Sources_Uses!$P36/12,H_Sources_Uses!$O36*12,H_Sources_Uses!$M36,1,12*P$56,0)),IF(H_Sources_Uses!$P36=0,O51+P29,IF(P$56&lt;=H_Sources_Uses!$N36,O51*(1+H_Sources_Uses!$P36),""))),IF(H_Sources_Uses!$P36=0,O51+P29,IF(P$56&lt;=H_Sources_Uses!$N36,O51*(1+H_Sources_Uses!$P36),"")))</f>
        <v>0</v>
      </c>
      <c r="Q51" s="569">
        <f>IFERROR(IF(H_Sources_Uses!$O36&gt;=1,H_Sources_Uses!$M36+(CUMPRINC(H_Sources_Uses!$P36/12,H_Sources_Uses!$O36*12,H_Sources_Uses!$M36,1,12*Q$56,0)),IF(H_Sources_Uses!$P36=0,P51+Q29,IF(Q$56&lt;=H_Sources_Uses!$N36,P51*(1+H_Sources_Uses!$P36),""))),IF(H_Sources_Uses!$P36=0,P51+Q29,IF(Q$56&lt;=H_Sources_Uses!$N36,P51*(1+H_Sources_Uses!$P36),"")))</f>
        <v>0</v>
      </c>
      <c r="R51" s="569">
        <f>IFERROR(IF(H_Sources_Uses!$O36&gt;=1,H_Sources_Uses!$M36+(CUMPRINC(H_Sources_Uses!$P36/12,H_Sources_Uses!$O36*12,H_Sources_Uses!$M36,1,12*R$56,0)),IF(H_Sources_Uses!$P36=0,Q51+R29,IF(R$56&lt;=H_Sources_Uses!$N36,Q51*(1+H_Sources_Uses!$P36),""))),IF(H_Sources_Uses!$P36=0,Q51+R29,IF(R$56&lt;=H_Sources_Uses!$N36,Q51*(1+H_Sources_Uses!$P36),"")))</f>
        <v>0</v>
      </c>
      <c r="S51" s="569">
        <f>IFERROR(IF(H_Sources_Uses!$O36&gt;=1,H_Sources_Uses!$M36+(CUMPRINC(H_Sources_Uses!$P36/12,H_Sources_Uses!$O36*12,H_Sources_Uses!$M36,1,12*S$56,0)),IF(H_Sources_Uses!$P36=0,R51+S29,IF(S$56&lt;=H_Sources_Uses!$N36,R51*(1+H_Sources_Uses!$P36),""))),IF(H_Sources_Uses!$P36=0,R51+S29,IF(S$56&lt;=H_Sources_Uses!$N36,R51*(1+H_Sources_Uses!$P36),"")))</f>
        <v>0</v>
      </c>
      <c r="T51" s="569">
        <f>IFERROR(IF(H_Sources_Uses!$O36&gt;=1,H_Sources_Uses!$M36+(CUMPRINC(H_Sources_Uses!$P36/12,H_Sources_Uses!$O36*12,H_Sources_Uses!$M36,1,12*T$56,0)),IF(H_Sources_Uses!$P36=0,S51+T29,IF(T$56&lt;=H_Sources_Uses!$N36,S51*(1+H_Sources_Uses!$P36),""))),IF(H_Sources_Uses!$P36=0,S51+T29,IF(T$56&lt;=H_Sources_Uses!$N36,S51*(1+H_Sources_Uses!$P36),"")))</f>
        <v>0</v>
      </c>
      <c r="U51" s="569">
        <f>IFERROR(IF(H_Sources_Uses!$O36&gt;=1,H_Sources_Uses!$M36+(CUMPRINC(H_Sources_Uses!$P36/12,H_Sources_Uses!$O36*12,H_Sources_Uses!$M36,1,12*U$56,0)),IF(H_Sources_Uses!$P36=0,T51+U29,IF(U$56&lt;=H_Sources_Uses!$N36,T51*(1+H_Sources_Uses!$P36),""))),IF(H_Sources_Uses!$P36=0,T51+U29,IF(U$56&lt;=H_Sources_Uses!$N36,T51*(1+H_Sources_Uses!$P36),"")))</f>
        <v>0</v>
      </c>
      <c r="V51" s="569">
        <f>IFERROR(IF(H_Sources_Uses!$O36&gt;=1,H_Sources_Uses!$M36+(CUMPRINC(H_Sources_Uses!$P36/12,H_Sources_Uses!$O36*12,H_Sources_Uses!$M36,1,12*V$56,0)),IF(H_Sources_Uses!$P36=0,U51+V29,IF(V$56&lt;=H_Sources_Uses!$N36,U51*(1+H_Sources_Uses!$P36),""))),IF(H_Sources_Uses!$P36=0,U51+V29,IF(V$56&lt;=H_Sources_Uses!$N36,U51*(1+H_Sources_Uses!$P36),"")))</f>
        <v>0</v>
      </c>
      <c r="W51" s="569">
        <f>IFERROR(IF(H_Sources_Uses!$O36&gt;=1,H_Sources_Uses!$M36+(CUMPRINC(H_Sources_Uses!$P36/12,H_Sources_Uses!$O36*12,H_Sources_Uses!$M36,1,12*W$56,0)),IF(H_Sources_Uses!$P36=0,V51+W29,IF(W$56&lt;=H_Sources_Uses!$N36,V51*(1+H_Sources_Uses!$P36),""))),IF(H_Sources_Uses!$P36=0,V51+W29,IF(W$56&lt;=H_Sources_Uses!$N36,V51*(1+H_Sources_Uses!$P36),"")))</f>
        <v>0</v>
      </c>
      <c r="X51" s="569">
        <f>IFERROR(IF(H_Sources_Uses!$O36&gt;=1,H_Sources_Uses!$M36+(CUMPRINC(H_Sources_Uses!$P36/12,H_Sources_Uses!$O36*12,H_Sources_Uses!$M36,1,12*X$56,0)),IF(H_Sources_Uses!$P36=0,W51+X29,IF(X$56&lt;=H_Sources_Uses!$N36,W51*(1+H_Sources_Uses!$P36),""))),IF(H_Sources_Uses!$P36=0,W51+X29,IF(X$56&lt;=H_Sources_Uses!$N36,W51*(1+H_Sources_Uses!$P36),"")))</f>
        <v>0</v>
      </c>
      <c r="Y51" s="569">
        <f>IFERROR(IF(H_Sources_Uses!$O36&gt;=1,H_Sources_Uses!$M36+(CUMPRINC(H_Sources_Uses!$P36/12,H_Sources_Uses!$O36*12,H_Sources_Uses!$M36,1,12*Y$56,0)),IF(H_Sources_Uses!$P36=0,X51+Y29,IF(Y$56&lt;=H_Sources_Uses!$N36,X51*(1+H_Sources_Uses!$P36),""))),IF(H_Sources_Uses!$P36=0,X51+Y29,IF(Y$56&lt;=H_Sources_Uses!$N36,X51*(1+H_Sources_Uses!$P36),"")))</f>
        <v>0</v>
      </c>
      <c r="Z51" s="569">
        <f>IFERROR(IF(H_Sources_Uses!$O36&gt;=1,H_Sources_Uses!$M36+(CUMPRINC(H_Sources_Uses!$P36/12,H_Sources_Uses!$O36*12,H_Sources_Uses!$M36,1,12*Z$56,0)),IF(H_Sources_Uses!$P36=0,Y51+Z29,IF(Z$56&lt;=H_Sources_Uses!$N36,Y51*(1+H_Sources_Uses!$P36),""))),IF(H_Sources_Uses!$P36=0,Y51+Z29,IF(Z$56&lt;=H_Sources_Uses!$N36,Y51*(1+H_Sources_Uses!$P36),"")))</f>
        <v>0</v>
      </c>
      <c r="AA51" s="569">
        <f>IFERROR(IF(H_Sources_Uses!$O36&gt;=1,H_Sources_Uses!$M36+(CUMPRINC(H_Sources_Uses!$P36/12,H_Sources_Uses!$O36*12,H_Sources_Uses!$M36,1,12*AA$56,0)),IF(H_Sources_Uses!$P36=0,Z51+AA29,IF(AA$56&lt;=H_Sources_Uses!$N36,Z51*(1+H_Sources_Uses!$P36),""))),IF(H_Sources_Uses!$P36=0,Z51+AA29,IF(AA$56&lt;=H_Sources_Uses!$N36,Z51*(1+H_Sources_Uses!$P36),"")))</f>
        <v>0</v>
      </c>
      <c r="AB51" s="569">
        <f>IFERROR(IF(H_Sources_Uses!$O36&gt;=1,H_Sources_Uses!$M36+(CUMPRINC(H_Sources_Uses!$P36/12,H_Sources_Uses!$O36*12,H_Sources_Uses!$M36,1,12*AB$56,0)),IF(H_Sources_Uses!$P36=0,AA51+AB29,IF(AB$56&lt;=H_Sources_Uses!$N36,AA51*(1+H_Sources_Uses!$P36),""))),IF(H_Sources_Uses!$P36=0,AA51+AB29,IF(AB$56&lt;=H_Sources_Uses!$N36,AA51*(1+H_Sources_Uses!$P36),"")))</f>
        <v>0</v>
      </c>
      <c r="AC51" s="569">
        <f>IFERROR(IF(H_Sources_Uses!$O36&gt;=1,H_Sources_Uses!$M36+(CUMPRINC(H_Sources_Uses!$P36/12,H_Sources_Uses!$O36*12,H_Sources_Uses!$M36,1,12*AC$56,0)),IF(H_Sources_Uses!$P36=0,AB51+AC29,IF(AC$56&lt;=H_Sources_Uses!$N36,AB51*(1+H_Sources_Uses!$P36),""))),IF(H_Sources_Uses!$P36=0,AB51+AC29,IF(AC$56&lt;=H_Sources_Uses!$N36,AB51*(1+H_Sources_Uses!$P36),"")))</f>
        <v>0</v>
      </c>
      <c r="AD51" s="569">
        <f>IFERROR(IF(H_Sources_Uses!$O36&gt;=1,H_Sources_Uses!$M36+(CUMPRINC(H_Sources_Uses!$P36/12,H_Sources_Uses!$O36*12,H_Sources_Uses!$M36,1,12*AD$56,0)),IF(H_Sources_Uses!$P36=0,AC51+AD29,IF(AD$56&lt;=H_Sources_Uses!$N36,AC51*(1+H_Sources_Uses!$P36),""))),IF(H_Sources_Uses!$P36=0,AC51+AD29,IF(AD$56&lt;=H_Sources_Uses!$N36,AC51*(1+H_Sources_Uses!$P36),"")))</f>
        <v>0</v>
      </c>
      <c r="AE51" s="569">
        <f>IFERROR(IF(H_Sources_Uses!$O36&gt;=1,H_Sources_Uses!$M36+(CUMPRINC(H_Sources_Uses!$P36/12,H_Sources_Uses!$O36*12,H_Sources_Uses!$M36,1,12*AE$56,0)),IF(H_Sources_Uses!$P36=0,AD51+AE29,IF(AE$56&lt;=H_Sources_Uses!$N36,AD51*(1+H_Sources_Uses!$P36),""))),IF(H_Sources_Uses!$P36=0,AD51+AE29,IF(AE$56&lt;=H_Sources_Uses!$N36,AD51*(1+H_Sources_Uses!$P36),"")))</f>
        <v>0</v>
      </c>
      <c r="AF51" s="569">
        <f>IFERROR(IF(H_Sources_Uses!$O36&gt;=1,H_Sources_Uses!$M36+(CUMPRINC(H_Sources_Uses!$P36/12,H_Sources_Uses!$O36*12,H_Sources_Uses!$M36,1,12*AF$56,0)),IF(H_Sources_Uses!$P36=0,AE51+AF29,IF(AF$56&lt;=H_Sources_Uses!$N36,AE51*(1+H_Sources_Uses!$P36),""))),IF(H_Sources_Uses!$P36=0,AE51+AF29,IF(AF$56&lt;=H_Sources_Uses!$N36,AE51*(1+H_Sources_Uses!$P36),"")))</f>
        <v>0</v>
      </c>
      <c r="AG51" s="569">
        <f>IFERROR(IF(H_Sources_Uses!$O36&gt;=1,H_Sources_Uses!$M36+(CUMPRINC(H_Sources_Uses!$P36/12,H_Sources_Uses!$O36*12,H_Sources_Uses!$M36,1,12*AG$56,0)),IF(H_Sources_Uses!$P36=0,AF51+AG29,IF(AG$56&lt;=H_Sources_Uses!$N36,AF51*(1+H_Sources_Uses!$P36),""))),IF(H_Sources_Uses!$P36=0,AF51+AG29,IF(AG$56&lt;=H_Sources_Uses!$N36,AF51*(1+H_Sources_Uses!$P36),"")))</f>
        <v>0</v>
      </c>
      <c r="AH51" s="569">
        <f>IFERROR(IF(H_Sources_Uses!$O36&gt;=1,H_Sources_Uses!$M36+(CUMPRINC(H_Sources_Uses!$P36/12,H_Sources_Uses!$O36*12,H_Sources_Uses!$M36,1,12*AH$56,0)),IF(H_Sources_Uses!$P36=0,AG51+AH29,IF(AH$56&lt;=H_Sources_Uses!$N36,AG51*(1+H_Sources_Uses!$P36),""))),IF(H_Sources_Uses!$P36=0,AG51+AH29,IF(AH$56&lt;=H_Sources_Uses!$N36,AG51*(1+H_Sources_Uses!$P36),"")))</f>
        <v>0</v>
      </c>
      <c r="AI51" s="569">
        <f>IFERROR(IF(H_Sources_Uses!$O36&gt;=1,H_Sources_Uses!$M36+(CUMPRINC(H_Sources_Uses!$P36/12,H_Sources_Uses!$O36*12,H_Sources_Uses!$M36,1,12*AI$56,0)),IF(H_Sources_Uses!$P36=0,AH51+AI29,IF(AI$56&lt;=H_Sources_Uses!$N36,AH51*(1+H_Sources_Uses!$P36),""))),IF(H_Sources_Uses!$P36=0,AH51+AI29,IF(AI$56&lt;=H_Sources_Uses!$N36,AH51*(1+H_Sources_Uses!$P36),"")))</f>
        <v>0</v>
      </c>
      <c r="AJ51" s="569">
        <f>IFERROR(IF(H_Sources_Uses!$O36&gt;=1,H_Sources_Uses!$M36+(CUMPRINC(H_Sources_Uses!$P36/12,H_Sources_Uses!$O36*12,H_Sources_Uses!$M36,1,12*AJ$56,0)),IF(H_Sources_Uses!$P36=0,AI51+AJ29,IF(AJ$56&lt;=H_Sources_Uses!$N36,AI51*(1+H_Sources_Uses!$P36),""))),IF(H_Sources_Uses!$P36=0,AI51+AJ29,IF(AJ$56&lt;=H_Sources_Uses!$N36,AI51*(1+H_Sources_Uses!$P36),"")))</f>
        <v>0</v>
      </c>
      <c r="AK51" s="569">
        <f>IFERROR(IF(H_Sources_Uses!$O36&gt;=1,H_Sources_Uses!$M36+(CUMPRINC(H_Sources_Uses!$P36/12,H_Sources_Uses!$O36*12,H_Sources_Uses!$M36,1,12*AK$56,0)),IF(H_Sources_Uses!$P36=0,AJ51+AK29,IF(AK$56&lt;=H_Sources_Uses!$N36,AJ51*(1+H_Sources_Uses!$P36),""))),IF(H_Sources_Uses!$P36=0,AJ51+AK29,IF(AK$56&lt;=H_Sources_Uses!$N36,AJ51*(1+H_Sources_Uses!$P36),"")))</f>
        <v>0</v>
      </c>
      <c r="AL51" s="569">
        <f>IFERROR(IF(H_Sources_Uses!$O36&gt;=1,H_Sources_Uses!$M36+(CUMPRINC(H_Sources_Uses!$P36/12,H_Sources_Uses!$O36*12,H_Sources_Uses!$M36,1,12*AL$56,0)),IF(H_Sources_Uses!$P36=0,AK51+AL29,IF(AL$56&lt;=H_Sources_Uses!$N36,AK51*(1+H_Sources_Uses!$P36),""))),IF(H_Sources_Uses!$P36=0,AK51+AL29,IF(AL$56&lt;=H_Sources_Uses!$N36,AK51*(1+H_Sources_Uses!$P36),"")))</f>
        <v>0</v>
      </c>
      <c r="AM51" s="569">
        <f>IFERROR(IF(H_Sources_Uses!$O36&gt;=1,H_Sources_Uses!$M36+(CUMPRINC(H_Sources_Uses!$P36/12,H_Sources_Uses!$O36*12,H_Sources_Uses!$M36,1,12*AM$56,0)),IF(H_Sources_Uses!$P36=0,AL51+AM29,IF(AM$56&lt;=H_Sources_Uses!$N36,AL51*(1+H_Sources_Uses!$P36),""))),IF(H_Sources_Uses!$P36=0,AL51+AM29,IF(AM$56&lt;=H_Sources_Uses!$N36,AL51*(1+H_Sources_Uses!$P36),"")))</f>
        <v>0</v>
      </c>
      <c r="AN51" s="569">
        <f>IFERROR(IF(H_Sources_Uses!$O36&gt;=1,H_Sources_Uses!$M36+(CUMPRINC(H_Sources_Uses!$P36/12,H_Sources_Uses!$O36*12,H_Sources_Uses!$M36,1,12*AN$56,0)),IF(H_Sources_Uses!$P36=0,AM51+AN29,IF(AN$56&lt;=H_Sources_Uses!$N36,AM51*(1+H_Sources_Uses!$P36),""))),IF(H_Sources_Uses!$P36=0,AM51+AN29,IF(AN$56&lt;=H_Sources_Uses!$N36,AM51*(1+H_Sources_Uses!$P36),"")))</f>
        <v>0</v>
      </c>
      <c r="AO51" s="569">
        <f>IFERROR(IF(H_Sources_Uses!$O36&gt;=1,H_Sources_Uses!$M36+(CUMPRINC(H_Sources_Uses!$P36/12,H_Sources_Uses!$O36*12,H_Sources_Uses!$M36,1,12*AO$56,0)),IF(H_Sources_Uses!$P36=0,AN51+AO29,IF(AO$56&lt;=H_Sources_Uses!$N36,AN51*(1+H_Sources_Uses!$P36),""))),IF(H_Sources_Uses!$P36=0,AN51+AO29,IF(AO$56&lt;=H_Sources_Uses!$N36,AN51*(1+H_Sources_Uses!$P36),"")))</f>
        <v>0</v>
      </c>
      <c r="AP51" s="569">
        <f>IFERROR(IF(H_Sources_Uses!$O36&gt;=1,H_Sources_Uses!$M36+(CUMPRINC(H_Sources_Uses!$P36/12,H_Sources_Uses!$O36*12,H_Sources_Uses!$M36,1,12*AP$56,0)),IF(H_Sources_Uses!$P36=0,AO51+AP29,IF(AP$56&lt;=H_Sources_Uses!$N36,AO51*(1+H_Sources_Uses!$P36),""))),IF(H_Sources_Uses!$P36=0,AO51+AP29,IF(AP$56&lt;=H_Sources_Uses!$N36,AO51*(1+H_Sources_Uses!$P36),"")))</f>
        <v>0</v>
      </c>
      <c r="AQ51" s="569">
        <f>IFERROR(IF(H_Sources_Uses!$O36&gt;=1,H_Sources_Uses!$M36+(CUMPRINC(H_Sources_Uses!$P36/12,H_Sources_Uses!$O36*12,H_Sources_Uses!$M36,1,12*AQ$56,0)),IF(H_Sources_Uses!$P36=0,AP51+AQ29,IF(AQ$56&lt;=H_Sources_Uses!$N36,AP51*(1+H_Sources_Uses!$P36),""))),IF(H_Sources_Uses!$P36=0,AP51+AQ29,IF(AQ$56&lt;=H_Sources_Uses!$N36,AP51*(1+H_Sources_Uses!$P36),"")))</f>
        <v>0</v>
      </c>
      <c r="AR51" s="569">
        <f>IFERROR(IF(H_Sources_Uses!$O36&gt;=1,H_Sources_Uses!$M36+(CUMPRINC(H_Sources_Uses!$P36/12,H_Sources_Uses!$O36*12,H_Sources_Uses!$M36,1,12*AR$56,0)),IF(H_Sources_Uses!$P36=0,AQ51+AR29,IF(AR$56&lt;=H_Sources_Uses!$N36,AQ51*(1+H_Sources_Uses!$P36),""))),IF(H_Sources_Uses!$P36=0,AQ51+AR29,IF(AR$56&lt;=H_Sources_Uses!$N36,AQ51*(1+H_Sources_Uses!$P36),"")))</f>
        <v>0</v>
      </c>
      <c r="AS51" s="569">
        <f>IFERROR(IF(H_Sources_Uses!$O36&gt;=1,H_Sources_Uses!$M36+(CUMPRINC(H_Sources_Uses!$P36/12,H_Sources_Uses!$O36*12,H_Sources_Uses!$M36,1,12*AS$56,0)),IF(H_Sources_Uses!$P36=0,AR51+AS29,IF(AS$56&lt;=H_Sources_Uses!$N36,AR51*(1+H_Sources_Uses!$P36),""))),IF(H_Sources_Uses!$P36=0,AR51+AS29,IF(AS$56&lt;=H_Sources_Uses!$N36,AR51*(1+H_Sources_Uses!$P36),"")))</f>
        <v>0</v>
      </c>
    </row>
    <row r="52" spans="2:45" x14ac:dyDescent="0.3">
      <c r="B52" s="566" t="s">
        <v>635</v>
      </c>
      <c r="C52" s="567"/>
      <c r="D52" s="589" t="str">
        <f>IF(H_Sources_Uses!K37="","",H_Sources_Uses!K37)</f>
        <v/>
      </c>
      <c r="E52" s="588">
        <f>IFERROR(ABS(H_Sources_Uses!M37),0)</f>
        <v>0</v>
      </c>
      <c r="F52" s="570">
        <f>IFERROR(IF(H_Sources_Uses!$O37&gt;=1,H_Sources_Uses!$M37+(CUMPRINC(H_Sources_Uses!$P37/12,H_Sources_Uses!$O37*12,H_Sources_Uses!$M37,1,12*F$56,0)),IF(H_Sources_Uses!$P37=0,E52+F30,IF(F$56&lt;=H_Sources_Uses!$N37,E52*(1+H_Sources_Uses!$P37),""))),IF(H_Sources_Uses!$P37=0,E52+F30,IF(F$56&lt;=H_Sources_Uses!$N37,E52*(1+H_Sources_Uses!$P37),"")))</f>
        <v>0</v>
      </c>
      <c r="G52" s="569">
        <f>IFERROR(IF(H_Sources_Uses!$O37&gt;=1,H_Sources_Uses!$M37+(CUMPRINC(H_Sources_Uses!$P37/12,H_Sources_Uses!$O37*12,H_Sources_Uses!$M37,1,12*G$56,0)),IF(H_Sources_Uses!$P37=0,F52+G30,IF(G$56&lt;=H_Sources_Uses!$N37,F52*(1+H_Sources_Uses!$P37),""))),IF(H_Sources_Uses!$P37=0,F52+G30,IF(G$56&lt;=H_Sources_Uses!$N37,F52*(1+H_Sources_Uses!$P37),"")))</f>
        <v>0</v>
      </c>
      <c r="H52" s="569">
        <f>IFERROR(IF(H_Sources_Uses!$O37&gt;=1,H_Sources_Uses!$M37+(CUMPRINC(H_Sources_Uses!$P37/12,H_Sources_Uses!$O37*12,H_Sources_Uses!$M37,1,12*H$56,0)),IF(H_Sources_Uses!$P37=0,G52+H30,IF(H$56&lt;=H_Sources_Uses!$N37,G52*(1+H_Sources_Uses!$P37),""))),IF(H_Sources_Uses!$P37=0,G52+H30,IF(H$56&lt;=H_Sources_Uses!$N37,G52*(1+H_Sources_Uses!$P37),"")))</f>
        <v>0</v>
      </c>
      <c r="I52" s="569">
        <f>IFERROR(IF(H_Sources_Uses!$O37&gt;=1,H_Sources_Uses!$M37+(CUMPRINC(H_Sources_Uses!$P37/12,H_Sources_Uses!$O37*12,H_Sources_Uses!$M37,1,12*I$56,0)),IF(H_Sources_Uses!$P37=0,H52+I30,IF(I$56&lt;=H_Sources_Uses!$N37,H52*(1+H_Sources_Uses!$P37),""))),IF(H_Sources_Uses!$P37=0,H52+I30,IF(I$56&lt;=H_Sources_Uses!$N37,H52*(1+H_Sources_Uses!$P37),"")))</f>
        <v>0</v>
      </c>
      <c r="J52" s="569">
        <f>IFERROR(IF(H_Sources_Uses!$O37&gt;=1,H_Sources_Uses!$M37+(CUMPRINC(H_Sources_Uses!$P37/12,H_Sources_Uses!$O37*12,H_Sources_Uses!$M37,1,12*J$56,0)),IF(H_Sources_Uses!$P37=0,I52+J30,IF(J$56&lt;=H_Sources_Uses!$N37,I52*(1+H_Sources_Uses!$P37),""))),IF(H_Sources_Uses!$P37=0,I52+J30,IF(J$56&lt;=H_Sources_Uses!$N37,I52*(1+H_Sources_Uses!$P37),"")))</f>
        <v>0</v>
      </c>
      <c r="K52" s="569">
        <f>IFERROR(IF(H_Sources_Uses!$O37&gt;=1,H_Sources_Uses!$M37+(CUMPRINC(H_Sources_Uses!$P37/12,H_Sources_Uses!$O37*12,H_Sources_Uses!$M37,1,12*K$56,0)),IF(H_Sources_Uses!$P37=0,J52+K30,IF(K$56&lt;=H_Sources_Uses!$N37,J52*(1+H_Sources_Uses!$P37),""))),IF(H_Sources_Uses!$P37=0,J52+K30,IF(K$56&lt;=H_Sources_Uses!$N37,J52*(1+H_Sources_Uses!$P37),"")))</f>
        <v>0</v>
      </c>
      <c r="L52" s="569">
        <f>IFERROR(IF(H_Sources_Uses!$O37&gt;=1,H_Sources_Uses!$M37+(CUMPRINC(H_Sources_Uses!$P37/12,H_Sources_Uses!$O37*12,H_Sources_Uses!$M37,1,12*L$56,0)),IF(H_Sources_Uses!$P37=0,K52+L30,IF(L$56&lt;=H_Sources_Uses!$N37,K52*(1+H_Sources_Uses!$P37),""))),IF(H_Sources_Uses!$P37=0,K52+L30,IF(L$56&lt;=H_Sources_Uses!$N37,K52*(1+H_Sources_Uses!$P37),"")))</f>
        <v>0</v>
      </c>
      <c r="M52" s="569">
        <f>IFERROR(IF(H_Sources_Uses!$O37&gt;=1,H_Sources_Uses!$M37+(CUMPRINC(H_Sources_Uses!$P37/12,H_Sources_Uses!$O37*12,H_Sources_Uses!$M37,1,12*M$56,0)),IF(H_Sources_Uses!$P37=0,L52+M30,IF(M$56&lt;=H_Sources_Uses!$N37,L52*(1+H_Sources_Uses!$P37),""))),IF(H_Sources_Uses!$P37=0,L52+M30,IF(M$56&lt;=H_Sources_Uses!$N37,L52*(1+H_Sources_Uses!$P37),"")))</f>
        <v>0</v>
      </c>
      <c r="N52" s="569">
        <f>IFERROR(IF(H_Sources_Uses!$O37&gt;=1,H_Sources_Uses!$M37+(CUMPRINC(H_Sources_Uses!$P37/12,H_Sources_Uses!$O37*12,H_Sources_Uses!$M37,1,12*N$56,0)),IF(H_Sources_Uses!$P37=0,M52+N30,IF(N$56&lt;=H_Sources_Uses!$N37,M52*(1+H_Sources_Uses!$P37),""))),IF(H_Sources_Uses!$P37=0,M52+N30,IF(N$56&lt;=H_Sources_Uses!$N37,M52*(1+H_Sources_Uses!$P37),"")))</f>
        <v>0</v>
      </c>
      <c r="O52" s="569">
        <f>IFERROR(IF(H_Sources_Uses!$O37&gt;=1,H_Sources_Uses!$M37+(CUMPRINC(H_Sources_Uses!$P37/12,H_Sources_Uses!$O37*12,H_Sources_Uses!$M37,1,12*O$56,0)),IF(H_Sources_Uses!$P37=0,N52+O30,IF(O$56&lt;=H_Sources_Uses!$N37,N52*(1+H_Sources_Uses!$P37),""))),IF(H_Sources_Uses!$P37=0,N52+O30,IF(O$56&lt;=H_Sources_Uses!$N37,N52*(1+H_Sources_Uses!$P37),"")))</f>
        <v>0</v>
      </c>
      <c r="P52" s="569">
        <f>IFERROR(IF(H_Sources_Uses!$O37&gt;=1,H_Sources_Uses!$M37+(CUMPRINC(H_Sources_Uses!$P37/12,H_Sources_Uses!$O37*12,H_Sources_Uses!$M37,1,12*P$56,0)),IF(H_Sources_Uses!$P37=0,O52+P30,IF(P$56&lt;=H_Sources_Uses!$N37,O52*(1+H_Sources_Uses!$P37),""))),IF(H_Sources_Uses!$P37=0,O52+P30,IF(P$56&lt;=H_Sources_Uses!$N37,O52*(1+H_Sources_Uses!$P37),"")))</f>
        <v>0</v>
      </c>
      <c r="Q52" s="569">
        <f>IFERROR(IF(H_Sources_Uses!$O37&gt;=1,H_Sources_Uses!$M37+(CUMPRINC(H_Sources_Uses!$P37/12,H_Sources_Uses!$O37*12,H_Sources_Uses!$M37,1,12*Q$56,0)),IF(H_Sources_Uses!$P37=0,P52+Q30,IF(Q$56&lt;=H_Sources_Uses!$N37,P52*(1+H_Sources_Uses!$P37),""))),IF(H_Sources_Uses!$P37=0,P52+Q30,IF(Q$56&lt;=H_Sources_Uses!$N37,P52*(1+H_Sources_Uses!$P37),"")))</f>
        <v>0</v>
      </c>
      <c r="R52" s="569">
        <f>IFERROR(IF(H_Sources_Uses!$O37&gt;=1,H_Sources_Uses!$M37+(CUMPRINC(H_Sources_Uses!$P37/12,H_Sources_Uses!$O37*12,H_Sources_Uses!$M37,1,12*R$56,0)),IF(H_Sources_Uses!$P37=0,Q52+R30,IF(R$56&lt;=H_Sources_Uses!$N37,Q52*(1+H_Sources_Uses!$P37),""))),IF(H_Sources_Uses!$P37=0,Q52+R30,IF(R$56&lt;=H_Sources_Uses!$N37,Q52*(1+H_Sources_Uses!$P37),"")))</f>
        <v>0</v>
      </c>
      <c r="S52" s="569">
        <f>IFERROR(IF(H_Sources_Uses!$O37&gt;=1,H_Sources_Uses!$M37+(CUMPRINC(H_Sources_Uses!$P37/12,H_Sources_Uses!$O37*12,H_Sources_Uses!$M37,1,12*S$56,0)),IF(H_Sources_Uses!$P37=0,R52+S30,IF(S$56&lt;=H_Sources_Uses!$N37,R52*(1+H_Sources_Uses!$P37),""))),IF(H_Sources_Uses!$P37=0,R52+S30,IF(S$56&lt;=H_Sources_Uses!$N37,R52*(1+H_Sources_Uses!$P37),"")))</f>
        <v>0</v>
      </c>
      <c r="T52" s="569">
        <f>IFERROR(IF(H_Sources_Uses!$O37&gt;=1,H_Sources_Uses!$M37+(CUMPRINC(H_Sources_Uses!$P37/12,H_Sources_Uses!$O37*12,H_Sources_Uses!$M37,1,12*T$56,0)),IF(H_Sources_Uses!$P37=0,S52+T30,IF(T$56&lt;=H_Sources_Uses!$N37,S52*(1+H_Sources_Uses!$P37),""))),IF(H_Sources_Uses!$P37=0,S52+T30,IF(T$56&lt;=H_Sources_Uses!$N37,S52*(1+H_Sources_Uses!$P37),"")))</f>
        <v>0</v>
      </c>
      <c r="U52" s="569">
        <f>IFERROR(IF(H_Sources_Uses!$O37&gt;=1,H_Sources_Uses!$M37+(CUMPRINC(H_Sources_Uses!$P37/12,H_Sources_Uses!$O37*12,H_Sources_Uses!$M37,1,12*U$56,0)),IF(H_Sources_Uses!$P37=0,T52+U30,IF(U$56&lt;=H_Sources_Uses!$N37,T52*(1+H_Sources_Uses!$P37),""))),IF(H_Sources_Uses!$P37=0,T52+U30,IF(U$56&lt;=H_Sources_Uses!$N37,T52*(1+H_Sources_Uses!$P37),"")))</f>
        <v>0</v>
      </c>
      <c r="V52" s="569">
        <f>IFERROR(IF(H_Sources_Uses!$O37&gt;=1,H_Sources_Uses!$M37+(CUMPRINC(H_Sources_Uses!$P37/12,H_Sources_Uses!$O37*12,H_Sources_Uses!$M37,1,12*V$56,0)),IF(H_Sources_Uses!$P37=0,U52+V30,IF(V$56&lt;=H_Sources_Uses!$N37,U52*(1+H_Sources_Uses!$P37),""))),IF(H_Sources_Uses!$P37=0,U52+V30,IF(V$56&lt;=H_Sources_Uses!$N37,U52*(1+H_Sources_Uses!$P37),"")))</f>
        <v>0</v>
      </c>
      <c r="W52" s="569">
        <f>IFERROR(IF(H_Sources_Uses!$O37&gt;=1,H_Sources_Uses!$M37+(CUMPRINC(H_Sources_Uses!$P37/12,H_Sources_Uses!$O37*12,H_Sources_Uses!$M37,1,12*W$56,0)),IF(H_Sources_Uses!$P37=0,V52+W30,IF(W$56&lt;=H_Sources_Uses!$N37,V52*(1+H_Sources_Uses!$P37),""))),IF(H_Sources_Uses!$P37=0,V52+W30,IF(W$56&lt;=H_Sources_Uses!$N37,V52*(1+H_Sources_Uses!$P37),"")))</f>
        <v>0</v>
      </c>
      <c r="X52" s="569">
        <f>IFERROR(IF(H_Sources_Uses!$O37&gt;=1,H_Sources_Uses!$M37+(CUMPRINC(H_Sources_Uses!$P37/12,H_Sources_Uses!$O37*12,H_Sources_Uses!$M37,1,12*X$56,0)),IF(H_Sources_Uses!$P37=0,W52+X30,IF(X$56&lt;=H_Sources_Uses!$N37,W52*(1+H_Sources_Uses!$P37),""))),IF(H_Sources_Uses!$P37=0,W52+X30,IF(X$56&lt;=H_Sources_Uses!$N37,W52*(1+H_Sources_Uses!$P37),"")))</f>
        <v>0</v>
      </c>
      <c r="Y52" s="569">
        <f>IFERROR(IF(H_Sources_Uses!$O37&gt;=1,H_Sources_Uses!$M37+(CUMPRINC(H_Sources_Uses!$P37/12,H_Sources_Uses!$O37*12,H_Sources_Uses!$M37,1,12*Y$56,0)),IF(H_Sources_Uses!$P37=0,X52+Y30,IF(Y$56&lt;=H_Sources_Uses!$N37,X52*(1+H_Sources_Uses!$P37),""))),IF(H_Sources_Uses!$P37=0,X52+Y30,IF(Y$56&lt;=H_Sources_Uses!$N37,X52*(1+H_Sources_Uses!$P37),"")))</f>
        <v>0</v>
      </c>
      <c r="Z52" s="569">
        <f>IFERROR(IF(H_Sources_Uses!$O37&gt;=1,H_Sources_Uses!$M37+(CUMPRINC(H_Sources_Uses!$P37/12,H_Sources_Uses!$O37*12,H_Sources_Uses!$M37,1,12*Z$56,0)),IF(H_Sources_Uses!$P37=0,Y52+Z30,IF(Z$56&lt;=H_Sources_Uses!$N37,Y52*(1+H_Sources_Uses!$P37),""))),IF(H_Sources_Uses!$P37=0,Y52+Z30,IF(Z$56&lt;=H_Sources_Uses!$N37,Y52*(1+H_Sources_Uses!$P37),"")))</f>
        <v>0</v>
      </c>
      <c r="AA52" s="569">
        <f>IFERROR(IF(H_Sources_Uses!$O37&gt;=1,H_Sources_Uses!$M37+(CUMPRINC(H_Sources_Uses!$P37/12,H_Sources_Uses!$O37*12,H_Sources_Uses!$M37,1,12*AA$56,0)),IF(H_Sources_Uses!$P37=0,Z52+AA30,IF(AA$56&lt;=H_Sources_Uses!$N37,Z52*(1+H_Sources_Uses!$P37),""))),IF(H_Sources_Uses!$P37=0,Z52+AA30,IF(AA$56&lt;=H_Sources_Uses!$N37,Z52*(1+H_Sources_Uses!$P37),"")))</f>
        <v>0</v>
      </c>
      <c r="AB52" s="569">
        <f>IFERROR(IF(H_Sources_Uses!$O37&gt;=1,H_Sources_Uses!$M37+(CUMPRINC(H_Sources_Uses!$P37/12,H_Sources_Uses!$O37*12,H_Sources_Uses!$M37,1,12*AB$56,0)),IF(H_Sources_Uses!$P37=0,AA52+AB30,IF(AB$56&lt;=H_Sources_Uses!$N37,AA52*(1+H_Sources_Uses!$P37),""))),IF(H_Sources_Uses!$P37=0,AA52+AB30,IF(AB$56&lt;=H_Sources_Uses!$N37,AA52*(1+H_Sources_Uses!$P37),"")))</f>
        <v>0</v>
      </c>
      <c r="AC52" s="569">
        <f>IFERROR(IF(H_Sources_Uses!$O37&gt;=1,H_Sources_Uses!$M37+(CUMPRINC(H_Sources_Uses!$P37/12,H_Sources_Uses!$O37*12,H_Sources_Uses!$M37,1,12*AC$56,0)),IF(H_Sources_Uses!$P37=0,AB52+AC30,IF(AC$56&lt;=H_Sources_Uses!$N37,AB52*(1+H_Sources_Uses!$P37),""))),IF(H_Sources_Uses!$P37=0,AB52+AC30,IF(AC$56&lt;=H_Sources_Uses!$N37,AB52*(1+H_Sources_Uses!$P37),"")))</f>
        <v>0</v>
      </c>
      <c r="AD52" s="569">
        <f>IFERROR(IF(H_Sources_Uses!$O37&gt;=1,H_Sources_Uses!$M37+(CUMPRINC(H_Sources_Uses!$P37/12,H_Sources_Uses!$O37*12,H_Sources_Uses!$M37,1,12*AD$56,0)),IF(H_Sources_Uses!$P37=0,AC52+AD30,IF(AD$56&lt;=H_Sources_Uses!$N37,AC52*(1+H_Sources_Uses!$P37),""))),IF(H_Sources_Uses!$P37=0,AC52+AD30,IF(AD$56&lt;=H_Sources_Uses!$N37,AC52*(1+H_Sources_Uses!$P37),"")))</f>
        <v>0</v>
      </c>
      <c r="AE52" s="569">
        <f>IFERROR(IF(H_Sources_Uses!$O37&gt;=1,H_Sources_Uses!$M37+(CUMPRINC(H_Sources_Uses!$P37/12,H_Sources_Uses!$O37*12,H_Sources_Uses!$M37,1,12*AE$56,0)),IF(H_Sources_Uses!$P37=0,AD52+AE30,IF(AE$56&lt;=H_Sources_Uses!$N37,AD52*(1+H_Sources_Uses!$P37),""))),IF(H_Sources_Uses!$P37=0,AD52+AE30,IF(AE$56&lt;=H_Sources_Uses!$N37,AD52*(1+H_Sources_Uses!$P37),"")))</f>
        <v>0</v>
      </c>
      <c r="AF52" s="569">
        <f>IFERROR(IF(H_Sources_Uses!$O37&gt;=1,H_Sources_Uses!$M37+(CUMPRINC(H_Sources_Uses!$P37/12,H_Sources_Uses!$O37*12,H_Sources_Uses!$M37,1,12*AF$56,0)),IF(H_Sources_Uses!$P37=0,AE52+AF30,IF(AF$56&lt;=H_Sources_Uses!$N37,AE52*(1+H_Sources_Uses!$P37),""))),IF(H_Sources_Uses!$P37=0,AE52+AF30,IF(AF$56&lt;=H_Sources_Uses!$N37,AE52*(1+H_Sources_Uses!$P37),"")))</f>
        <v>0</v>
      </c>
      <c r="AG52" s="569">
        <f>IFERROR(IF(H_Sources_Uses!$O37&gt;=1,H_Sources_Uses!$M37+(CUMPRINC(H_Sources_Uses!$P37/12,H_Sources_Uses!$O37*12,H_Sources_Uses!$M37,1,12*AG$56,0)),IF(H_Sources_Uses!$P37=0,AF52+AG30,IF(AG$56&lt;=H_Sources_Uses!$N37,AF52*(1+H_Sources_Uses!$P37),""))),IF(H_Sources_Uses!$P37=0,AF52+AG30,IF(AG$56&lt;=H_Sources_Uses!$N37,AF52*(1+H_Sources_Uses!$P37),"")))</f>
        <v>0</v>
      </c>
      <c r="AH52" s="569">
        <f>IFERROR(IF(H_Sources_Uses!$O37&gt;=1,H_Sources_Uses!$M37+(CUMPRINC(H_Sources_Uses!$P37/12,H_Sources_Uses!$O37*12,H_Sources_Uses!$M37,1,12*AH$56,0)),IF(H_Sources_Uses!$P37=0,AG52+AH30,IF(AH$56&lt;=H_Sources_Uses!$N37,AG52*(1+H_Sources_Uses!$P37),""))),IF(H_Sources_Uses!$P37=0,AG52+AH30,IF(AH$56&lt;=H_Sources_Uses!$N37,AG52*(1+H_Sources_Uses!$P37),"")))</f>
        <v>0</v>
      </c>
      <c r="AI52" s="569">
        <f>IFERROR(IF(H_Sources_Uses!$O37&gt;=1,H_Sources_Uses!$M37+(CUMPRINC(H_Sources_Uses!$P37/12,H_Sources_Uses!$O37*12,H_Sources_Uses!$M37,1,12*AI$56,0)),IF(H_Sources_Uses!$P37=0,AH52+AI30,IF(AI$56&lt;=H_Sources_Uses!$N37,AH52*(1+H_Sources_Uses!$P37),""))),IF(H_Sources_Uses!$P37=0,AH52+AI30,IF(AI$56&lt;=H_Sources_Uses!$N37,AH52*(1+H_Sources_Uses!$P37),"")))</f>
        <v>0</v>
      </c>
      <c r="AJ52" s="569">
        <f>IFERROR(IF(H_Sources_Uses!$O37&gt;=1,H_Sources_Uses!$M37+(CUMPRINC(H_Sources_Uses!$P37/12,H_Sources_Uses!$O37*12,H_Sources_Uses!$M37,1,12*AJ$56,0)),IF(H_Sources_Uses!$P37=0,AI52+AJ30,IF(AJ$56&lt;=H_Sources_Uses!$N37,AI52*(1+H_Sources_Uses!$P37),""))),IF(H_Sources_Uses!$P37=0,AI52+AJ30,IF(AJ$56&lt;=H_Sources_Uses!$N37,AI52*(1+H_Sources_Uses!$P37),"")))</f>
        <v>0</v>
      </c>
      <c r="AK52" s="569">
        <f>IFERROR(IF(H_Sources_Uses!$O37&gt;=1,H_Sources_Uses!$M37+(CUMPRINC(H_Sources_Uses!$P37/12,H_Sources_Uses!$O37*12,H_Sources_Uses!$M37,1,12*AK$56,0)),IF(H_Sources_Uses!$P37=0,AJ52+AK30,IF(AK$56&lt;=H_Sources_Uses!$N37,AJ52*(1+H_Sources_Uses!$P37),""))),IF(H_Sources_Uses!$P37=0,AJ52+AK30,IF(AK$56&lt;=H_Sources_Uses!$N37,AJ52*(1+H_Sources_Uses!$P37),"")))</f>
        <v>0</v>
      </c>
      <c r="AL52" s="569">
        <f>IFERROR(IF(H_Sources_Uses!$O37&gt;=1,H_Sources_Uses!$M37+(CUMPRINC(H_Sources_Uses!$P37/12,H_Sources_Uses!$O37*12,H_Sources_Uses!$M37,1,12*AL$56,0)),IF(H_Sources_Uses!$P37=0,AK52+AL30,IF(AL$56&lt;=H_Sources_Uses!$N37,AK52*(1+H_Sources_Uses!$P37),""))),IF(H_Sources_Uses!$P37=0,AK52+AL30,IF(AL$56&lt;=H_Sources_Uses!$N37,AK52*(1+H_Sources_Uses!$P37),"")))</f>
        <v>0</v>
      </c>
      <c r="AM52" s="569">
        <f>IFERROR(IF(H_Sources_Uses!$O37&gt;=1,H_Sources_Uses!$M37+(CUMPRINC(H_Sources_Uses!$P37/12,H_Sources_Uses!$O37*12,H_Sources_Uses!$M37,1,12*AM$56,0)),IF(H_Sources_Uses!$P37=0,AL52+AM30,IF(AM$56&lt;=H_Sources_Uses!$N37,AL52*(1+H_Sources_Uses!$P37),""))),IF(H_Sources_Uses!$P37=0,AL52+AM30,IF(AM$56&lt;=H_Sources_Uses!$N37,AL52*(1+H_Sources_Uses!$P37),"")))</f>
        <v>0</v>
      </c>
      <c r="AN52" s="569">
        <f>IFERROR(IF(H_Sources_Uses!$O37&gt;=1,H_Sources_Uses!$M37+(CUMPRINC(H_Sources_Uses!$P37/12,H_Sources_Uses!$O37*12,H_Sources_Uses!$M37,1,12*AN$56,0)),IF(H_Sources_Uses!$P37=0,AM52+AN30,IF(AN$56&lt;=H_Sources_Uses!$N37,AM52*(1+H_Sources_Uses!$P37),""))),IF(H_Sources_Uses!$P37=0,AM52+AN30,IF(AN$56&lt;=H_Sources_Uses!$N37,AM52*(1+H_Sources_Uses!$P37),"")))</f>
        <v>0</v>
      </c>
      <c r="AO52" s="569">
        <f>IFERROR(IF(H_Sources_Uses!$O37&gt;=1,H_Sources_Uses!$M37+(CUMPRINC(H_Sources_Uses!$P37/12,H_Sources_Uses!$O37*12,H_Sources_Uses!$M37,1,12*AO$56,0)),IF(H_Sources_Uses!$P37=0,AN52+AO30,IF(AO$56&lt;=H_Sources_Uses!$N37,AN52*(1+H_Sources_Uses!$P37),""))),IF(H_Sources_Uses!$P37=0,AN52+AO30,IF(AO$56&lt;=H_Sources_Uses!$N37,AN52*(1+H_Sources_Uses!$P37),"")))</f>
        <v>0</v>
      </c>
      <c r="AP52" s="569">
        <f>IFERROR(IF(H_Sources_Uses!$O37&gt;=1,H_Sources_Uses!$M37+(CUMPRINC(H_Sources_Uses!$P37/12,H_Sources_Uses!$O37*12,H_Sources_Uses!$M37,1,12*AP$56,0)),IF(H_Sources_Uses!$P37=0,AO52+AP30,IF(AP$56&lt;=H_Sources_Uses!$N37,AO52*(1+H_Sources_Uses!$P37),""))),IF(H_Sources_Uses!$P37=0,AO52+AP30,IF(AP$56&lt;=H_Sources_Uses!$N37,AO52*(1+H_Sources_Uses!$P37),"")))</f>
        <v>0</v>
      </c>
      <c r="AQ52" s="569">
        <f>IFERROR(IF(H_Sources_Uses!$O37&gt;=1,H_Sources_Uses!$M37+(CUMPRINC(H_Sources_Uses!$P37/12,H_Sources_Uses!$O37*12,H_Sources_Uses!$M37,1,12*AQ$56,0)),IF(H_Sources_Uses!$P37=0,AP52+AQ30,IF(AQ$56&lt;=H_Sources_Uses!$N37,AP52*(1+H_Sources_Uses!$P37),""))),IF(H_Sources_Uses!$P37=0,AP52+AQ30,IF(AQ$56&lt;=H_Sources_Uses!$N37,AP52*(1+H_Sources_Uses!$P37),"")))</f>
        <v>0</v>
      </c>
      <c r="AR52" s="569">
        <f>IFERROR(IF(H_Sources_Uses!$O37&gt;=1,H_Sources_Uses!$M37+(CUMPRINC(H_Sources_Uses!$P37/12,H_Sources_Uses!$O37*12,H_Sources_Uses!$M37,1,12*AR$56,0)),IF(H_Sources_Uses!$P37=0,AQ52+AR30,IF(AR$56&lt;=H_Sources_Uses!$N37,AQ52*(1+H_Sources_Uses!$P37),""))),IF(H_Sources_Uses!$P37=0,AQ52+AR30,IF(AR$56&lt;=H_Sources_Uses!$N37,AQ52*(1+H_Sources_Uses!$P37),"")))</f>
        <v>0</v>
      </c>
      <c r="AS52" s="569">
        <f>IFERROR(IF(H_Sources_Uses!$O37&gt;=1,H_Sources_Uses!$M37+(CUMPRINC(H_Sources_Uses!$P37/12,H_Sources_Uses!$O37*12,H_Sources_Uses!$M37,1,12*AS$56,0)),IF(H_Sources_Uses!$P37=0,AR52+AS30,IF(AS$56&lt;=H_Sources_Uses!$N37,AR52*(1+H_Sources_Uses!$P37),""))),IF(H_Sources_Uses!$P37=0,AR52+AS30,IF(AS$56&lt;=H_Sources_Uses!$N37,AR52*(1+H_Sources_Uses!$P37),"")))</f>
        <v>0</v>
      </c>
    </row>
    <row r="53" spans="2:45" x14ac:dyDescent="0.3">
      <c r="B53" s="566" t="s">
        <v>635</v>
      </c>
      <c r="C53" s="567"/>
      <c r="D53" s="589" t="str">
        <f>IF(H_Sources_Uses!K38="","",H_Sources_Uses!K38)</f>
        <v/>
      </c>
      <c r="E53" s="588">
        <f>IFERROR(ABS(H_Sources_Uses!M38),0)</f>
        <v>0</v>
      </c>
      <c r="F53" s="570">
        <f>IFERROR(IF(H_Sources_Uses!$O38&gt;=1,H_Sources_Uses!$M38+(CUMPRINC(H_Sources_Uses!$P38/12,H_Sources_Uses!$O38*12,H_Sources_Uses!$M38,1,12*F$56,0)),IF(H_Sources_Uses!$P38=0,E53+F31,IF(F$56&lt;=H_Sources_Uses!$N38,E53*(1+H_Sources_Uses!$P38),""))),IF(H_Sources_Uses!$P38=0,E53+F31,IF(F$56&lt;=H_Sources_Uses!$N38,E53*(1+H_Sources_Uses!$P38),"")))</f>
        <v>0</v>
      </c>
      <c r="G53" s="569">
        <f>IFERROR(IF(H_Sources_Uses!$O38&gt;=1,H_Sources_Uses!$M38+(CUMPRINC(H_Sources_Uses!$P38/12,H_Sources_Uses!$O38*12,H_Sources_Uses!$M38,1,12*G$56,0)),IF(H_Sources_Uses!$P38=0,F53+G31,IF(G$56&lt;=H_Sources_Uses!$N38,F53*(1+H_Sources_Uses!$P38),""))),IF(H_Sources_Uses!$P38=0,F53+G31,IF(G$56&lt;=H_Sources_Uses!$N38,F53*(1+H_Sources_Uses!$P38),"")))</f>
        <v>0</v>
      </c>
      <c r="H53" s="569">
        <f>IFERROR(IF(H_Sources_Uses!$O38&gt;=1,H_Sources_Uses!$M38+(CUMPRINC(H_Sources_Uses!$P38/12,H_Sources_Uses!$O38*12,H_Sources_Uses!$M38,1,12*H$56,0)),IF(H_Sources_Uses!$P38=0,G53+H31,IF(H$56&lt;=H_Sources_Uses!$N38,G53*(1+H_Sources_Uses!$P38),""))),IF(H_Sources_Uses!$P38=0,G53+H31,IF(H$56&lt;=H_Sources_Uses!$N38,G53*(1+H_Sources_Uses!$P38),"")))</f>
        <v>0</v>
      </c>
      <c r="I53" s="569">
        <f>IFERROR(IF(H_Sources_Uses!$O38&gt;=1,H_Sources_Uses!$M38+(CUMPRINC(H_Sources_Uses!$P38/12,H_Sources_Uses!$O38*12,H_Sources_Uses!$M38,1,12*I$56,0)),IF(H_Sources_Uses!$P38=0,H53+I31,IF(I$56&lt;=H_Sources_Uses!$N38,H53*(1+H_Sources_Uses!$P38),""))),IF(H_Sources_Uses!$P38=0,H53+I31,IF(I$56&lt;=H_Sources_Uses!$N38,H53*(1+H_Sources_Uses!$P38),"")))</f>
        <v>0</v>
      </c>
      <c r="J53" s="569">
        <f>IFERROR(IF(H_Sources_Uses!$O38&gt;=1,H_Sources_Uses!$M38+(CUMPRINC(H_Sources_Uses!$P38/12,H_Sources_Uses!$O38*12,H_Sources_Uses!$M38,1,12*J$56,0)),IF(H_Sources_Uses!$P38=0,I53+J31,IF(J$56&lt;=H_Sources_Uses!$N38,I53*(1+H_Sources_Uses!$P38),""))),IF(H_Sources_Uses!$P38=0,I53+J31,IF(J$56&lt;=H_Sources_Uses!$N38,I53*(1+H_Sources_Uses!$P38),"")))</f>
        <v>0</v>
      </c>
      <c r="K53" s="569">
        <f>IFERROR(IF(H_Sources_Uses!$O38&gt;=1,H_Sources_Uses!$M38+(CUMPRINC(H_Sources_Uses!$P38/12,H_Sources_Uses!$O38*12,H_Sources_Uses!$M38,1,12*K$56,0)),IF(H_Sources_Uses!$P38=0,J53+K31,IF(K$56&lt;=H_Sources_Uses!$N38,J53*(1+H_Sources_Uses!$P38),""))),IF(H_Sources_Uses!$P38=0,J53+K31,IF(K$56&lt;=H_Sources_Uses!$N38,J53*(1+H_Sources_Uses!$P38),"")))</f>
        <v>0</v>
      </c>
      <c r="L53" s="569">
        <f>IFERROR(IF(H_Sources_Uses!$O38&gt;=1,H_Sources_Uses!$M38+(CUMPRINC(H_Sources_Uses!$P38/12,H_Sources_Uses!$O38*12,H_Sources_Uses!$M38,1,12*L$56,0)),IF(H_Sources_Uses!$P38=0,K53+L31,IF(L$56&lt;=H_Sources_Uses!$N38,K53*(1+H_Sources_Uses!$P38),""))),IF(H_Sources_Uses!$P38=0,K53+L31,IF(L$56&lt;=H_Sources_Uses!$N38,K53*(1+H_Sources_Uses!$P38),"")))</f>
        <v>0</v>
      </c>
      <c r="M53" s="569">
        <f>IFERROR(IF(H_Sources_Uses!$O38&gt;=1,H_Sources_Uses!$M38+(CUMPRINC(H_Sources_Uses!$P38/12,H_Sources_Uses!$O38*12,H_Sources_Uses!$M38,1,12*M$56,0)),IF(H_Sources_Uses!$P38=0,L53+M31,IF(M$56&lt;=H_Sources_Uses!$N38,L53*(1+H_Sources_Uses!$P38),""))),IF(H_Sources_Uses!$P38=0,L53+M31,IF(M$56&lt;=H_Sources_Uses!$N38,L53*(1+H_Sources_Uses!$P38),"")))</f>
        <v>0</v>
      </c>
      <c r="N53" s="569">
        <f>IFERROR(IF(H_Sources_Uses!$O38&gt;=1,H_Sources_Uses!$M38+(CUMPRINC(H_Sources_Uses!$P38/12,H_Sources_Uses!$O38*12,H_Sources_Uses!$M38,1,12*N$56,0)),IF(H_Sources_Uses!$P38=0,M53+N31,IF(N$56&lt;=H_Sources_Uses!$N38,M53*(1+H_Sources_Uses!$P38),""))),IF(H_Sources_Uses!$P38=0,M53+N31,IF(N$56&lt;=H_Sources_Uses!$N38,M53*(1+H_Sources_Uses!$P38),"")))</f>
        <v>0</v>
      </c>
      <c r="O53" s="569">
        <f>IFERROR(IF(H_Sources_Uses!$O38&gt;=1,H_Sources_Uses!$M38+(CUMPRINC(H_Sources_Uses!$P38/12,H_Sources_Uses!$O38*12,H_Sources_Uses!$M38,1,12*O$56,0)),IF(H_Sources_Uses!$P38=0,N53+O31,IF(O$56&lt;=H_Sources_Uses!$N38,N53*(1+H_Sources_Uses!$P38),""))),IF(H_Sources_Uses!$P38=0,N53+O31,IF(O$56&lt;=H_Sources_Uses!$N38,N53*(1+H_Sources_Uses!$P38),"")))</f>
        <v>0</v>
      </c>
      <c r="P53" s="569">
        <f>IFERROR(IF(H_Sources_Uses!$O38&gt;=1,H_Sources_Uses!$M38+(CUMPRINC(H_Sources_Uses!$P38/12,H_Sources_Uses!$O38*12,H_Sources_Uses!$M38,1,12*P$56,0)),IF(H_Sources_Uses!$P38=0,O53+P31,IF(P$56&lt;=H_Sources_Uses!$N38,O53*(1+H_Sources_Uses!$P38),""))),IF(H_Sources_Uses!$P38=0,O53+P31,IF(P$56&lt;=H_Sources_Uses!$N38,O53*(1+H_Sources_Uses!$P38),"")))</f>
        <v>0</v>
      </c>
      <c r="Q53" s="569">
        <f>IFERROR(IF(H_Sources_Uses!$O38&gt;=1,H_Sources_Uses!$M38+(CUMPRINC(H_Sources_Uses!$P38/12,H_Sources_Uses!$O38*12,H_Sources_Uses!$M38,1,12*Q$56,0)),IF(H_Sources_Uses!$P38=0,P53+Q31,IF(Q$56&lt;=H_Sources_Uses!$N38,P53*(1+H_Sources_Uses!$P38),""))),IF(H_Sources_Uses!$P38=0,P53+Q31,IF(Q$56&lt;=H_Sources_Uses!$N38,P53*(1+H_Sources_Uses!$P38),"")))</f>
        <v>0</v>
      </c>
      <c r="R53" s="569">
        <f>IFERROR(IF(H_Sources_Uses!$O38&gt;=1,H_Sources_Uses!$M38+(CUMPRINC(H_Sources_Uses!$P38/12,H_Sources_Uses!$O38*12,H_Sources_Uses!$M38,1,12*R$56,0)),IF(H_Sources_Uses!$P38=0,Q53+R31,IF(R$56&lt;=H_Sources_Uses!$N38,Q53*(1+H_Sources_Uses!$P38),""))),IF(H_Sources_Uses!$P38=0,Q53+R31,IF(R$56&lt;=H_Sources_Uses!$N38,Q53*(1+H_Sources_Uses!$P38),"")))</f>
        <v>0</v>
      </c>
      <c r="S53" s="569">
        <f>IFERROR(IF(H_Sources_Uses!$O38&gt;=1,H_Sources_Uses!$M38+(CUMPRINC(H_Sources_Uses!$P38/12,H_Sources_Uses!$O38*12,H_Sources_Uses!$M38,1,12*S$56,0)),IF(H_Sources_Uses!$P38=0,R53+S31,IF(S$56&lt;=H_Sources_Uses!$N38,R53*(1+H_Sources_Uses!$P38),""))),IF(H_Sources_Uses!$P38=0,R53+S31,IF(S$56&lt;=H_Sources_Uses!$N38,R53*(1+H_Sources_Uses!$P38),"")))</f>
        <v>0</v>
      </c>
      <c r="T53" s="569">
        <f>IFERROR(IF(H_Sources_Uses!$O38&gt;=1,H_Sources_Uses!$M38+(CUMPRINC(H_Sources_Uses!$P38/12,H_Sources_Uses!$O38*12,H_Sources_Uses!$M38,1,12*T$56,0)),IF(H_Sources_Uses!$P38=0,S53+T31,IF(T$56&lt;=H_Sources_Uses!$N38,S53*(1+H_Sources_Uses!$P38),""))),IF(H_Sources_Uses!$P38=0,S53+T31,IF(T$56&lt;=H_Sources_Uses!$N38,S53*(1+H_Sources_Uses!$P38),"")))</f>
        <v>0</v>
      </c>
      <c r="U53" s="569">
        <f>IFERROR(IF(H_Sources_Uses!$O38&gt;=1,H_Sources_Uses!$M38+(CUMPRINC(H_Sources_Uses!$P38/12,H_Sources_Uses!$O38*12,H_Sources_Uses!$M38,1,12*U$56,0)),IF(H_Sources_Uses!$P38=0,T53+U31,IF(U$56&lt;=H_Sources_Uses!$N38,T53*(1+H_Sources_Uses!$P38),""))),IF(H_Sources_Uses!$P38=0,T53+U31,IF(U$56&lt;=H_Sources_Uses!$N38,T53*(1+H_Sources_Uses!$P38),"")))</f>
        <v>0</v>
      </c>
      <c r="V53" s="569">
        <f>IFERROR(IF(H_Sources_Uses!$O38&gt;=1,H_Sources_Uses!$M38+(CUMPRINC(H_Sources_Uses!$P38/12,H_Sources_Uses!$O38*12,H_Sources_Uses!$M38,1,12*V$56,0)),IF(H_Sources_Uses!$P38=0,U53+V31,IF(V$56&lt;=H_Sources_Uses!$N38,U53*(1+H_Sources_Uses!$P38),""))),IF(H_Sources_Uses!$P38=0,U53+V31,IF(V$56&lt;=H_Sources_Uses!$N38,U53*(1+H_Sources_Uses!$P38),"")))</f>
        <v>0</v>
      </c>
      <c r="W53" s="569">
        <f>IFERROR(IF(H_Sources_Uses!$O38&gt;=1,H_Sources_Uses!$M38+(CUMPRINC(H_Sources_Uses!$P38/12,H_Sources_Uses!$O38*12,H_Sources_Uses!$M38,1,12*W$56,0)),IF(H_Sources_Uses!$P38=0,V53+W31,IF(W$56&lt;=H_Sources_Uses!$N38,V53*(1+H_Sources_Uses!$P38),""))),IF(H_Sources_Uses!$P38=0,V53+W31,IF(W$56&lt;=H_Sources_Uses!$N38,V53*(1+H_Sources_Uses!$P38),"")))</f>
        <v>0</v>
      </c>
      <c r="X53" s="569">
        <f>IFERROR(IF(H_Sources_Uses!$O38&gt;=1,H_Sources_Uses!$M38+(CUMPRINC(H_Sources_Uses!$P38/12,H_Sources_Uses!$O38*12,H_Sources_Uses!$M38,1,12*X$56,0)),IF(H_Sources_Uses!$P38=0,W53+X31,IF(X$56&lt;=H_Sources_Uses!$N38,W53*(1+H_Sources_Uses!$P38),""))),IF(H_Sources_Uses!$P38=0,W53+X31,IF(X$56&lt;=H_Sources_Uses!$N38,W53*(1+H_Sources_Uses!$P38),"")))</f>
        <v>0</v>
      </c>
      <c r="Y53" s="569">
        <f>IFERROR(IF(H_Sources_Uses!$O38&gt;=1,H_Sources_Uses!$M38+(CUMPRINC(H_Sources_Uses!$P38/12,H_Sources_Uses!$O38*12,H_Sources_Uses!$M38,1,12*Y$56,0)),IF(H_Sources_Uses!$P38=0,X53+Y31,IF(Y$56&lt;=H_Sources_Uses!$N38,X53*(1+H_Sources_Uses!$P38),""))),IF(H_Sources_Uses!$P38=0,X53+Y31,IF(Y$56&lt;=H_Sources_Uses!$N38,X53*(1+H_Sources_Uses!$P38),"")))</f>
        <v>0</v>
      </c>
      <c r="Z53" s="569">
        <f>IFERROR(IF(H_Sources_Uses!$O38&gt;=1,H_Sources_Uses!$M38+(CUMPRINC(H_Sources_Uses!$P38/12,H_Sources_Uses!$O38*12,H_Sources_Uses!$M38,1,12*Z$56,0)),IF(H_Sources_Uses!$P38=0,Y53+Z31,IF(Z$56&lt;=H_Sources_Uses!$N38,Y53*(1+H_Sources_Uses!$P38),""))),IF(H_Sources_Uses!$P38=0,Y53+Z31,IF(Z$56&lt;=H_Sources_Uses!$N38,Y53*(1+H_Sources_Uses!$P38),"")))</f>
        <v>0</v>
      </c>
      <c r="AA53" s="569">
        <f>IFERROR(IF(H_Sources_Uses!$O38&gt;=1,H_Sources_Uses!$M38+(CUMPRINC(H_Sources_Uses!$P38/12,H_Sources_Uses!$O38*12,H_Sources_Uses!$M38,1,12*AA$56,0)),IF(H_Sources_Uses!$P38=0,Z53+AA31,IF(AA$56&lt;=H_Sources_Uses!$N38,Z53*(1+H_Sources_Uses!$P38),""))),IF(H_Sources_Uses!$P38=0,Z53+AA31,IF(AA$56&lt;=H_Sources_Uses!$N38,Z53*(1+H_Sources_Uses!$P38),"")))</f>
        <v>0</v>
      </c>
      <c r="AB53" s="569">
        <f>IFERROR(IF(H_Sources_Uses!$O38&gt;=1,H_Sources_Uses!$M38+(CUMPRINC(H_Sources_Uses!$P38/12,H_Sources_Uses!$O38*12,H_Sources_Uses!$M38,1,12*AB$56,0)),IF(H_Sources_Uses!$P38=0,AA53+AB31,IF(AB$56&lt;=H_Sources_Uses!$N38,AA53*(1+H_Sources_Uses!$P38),""))),IF(H_Sources_Uses!$P38=0,AA53+AB31,IF(AB$56&lt;=H_Sources_Uses!$N38,AA53*(1+H_Sources_Uses!$P38),"")))</f>
        <v>0</v>
      </c>
      <c r="AC53" s="569">
        <f>IFERROR(IF(H_Sources_Uses!$O38&gt;=1,H_Sources_Uses!$M38+(CUMPRINC(H_Sources_Uses!$P38/12,H_Sources_Uses!$O38*12,H_Sources_Uses!$M38,1,12*AC$56,0)),IF(H_Sources_Uses!$P38=0,AB53+AC31,IF(AC$56&lt;=H_Sources_Uses!$N38,AB53*(1+H_Sources_Uses!$P38),""))),IF(H_Sources_Uses!$P38=0,AB53+AC31,IF(AC$56&lt;=H_Sources_Uses!$N38,AB53*(1+H_Sources_Uses!$P38),"")))</f>
        <v>0</v>
      </c>
      <c r="AD53" s="569">
        <f>IFERROR(IF(H_Sources_Uses!$O38&gt;=1,H_Sources_Uses!$M38+(CUMPRINC(H_Sources_Uses!$P38/12,H_Sources_Uses!$O38*12,H_Sources_Uses!$M38,1,12*AD$56,0)),IF(H_Sources_Uses!$P38=0,AC53+AD31,IF(AD$56&lt;=H_Sources_Uses!$N38,AC53*(1+H_Sources_Uses!$P38),""))),IF(H_Sources_Uses!$P38=0,AC53+AD31,IF(AD$56&lt;=H_Sources_Uses!$N38,AC53*(1+H_Sources_Uses!$P38),"")))</f>
        <v>0</v>
      </c>
      <c r="AE53" s="569">
        <f>IFERROR(IF(H_Sources_Uses!$O38&gt;=1,H_Sources_Uses!$M38+(CUMPRINC(H_Sources_Uses!$P38/12,H_Sources_Uses!$O38*12,H_Sources_Uses!$M38,1,12*AE$56,0)),IF(H_Sources_Uses!$P38=0,AD53+AE31,IF(AE$56&lt;=H_Sources_Uses!$N38,AD53*(1+H_Sources_Uses!$P38),""))),IF(H_Sources_Uses!$P38=0,AD53+AE31,IF(AE$56&lt;=H_Sources_Uses!$N38,AD53*(1+H_Sources_Uses!$P38),"")))</f>
        <v>0</v>
      </c>
      <c r="AF53" s="569">
        <f>IFERROR(IF(H_Sources_Uses!$O38&gt;=1,H_Sources_Uses!$M38+(CUMPRINC(H_Sources_Uses!$P38/12,H_Sources_Uses!$O38*12,H_Sources_Uses!$M38,1,12*AF$56,0)),IF(H_Sources_Uses!$P38=0,AE53+AF31,IF(AF$56&lt;=H_Sources_Uses!$N38,AE53*(1+H_Sources_Uses!$P38),""))),IF(H_Sources_Uses!$P38=0,AE53+AF31,IF(AF$56&lt;=H_Sources_Uses!$N38,AE53*(1+H_Sources_Uses!$P38),"")))</f>
        <v>0</v>
      </c>
      <c r="AG53" s="569">
        <f>IFERROR(IF(H_Sources_Uses!$O38&gt;=1,H_Sources_Uses!$M38+(CUMPRINC(H_Sources_Uses!$P38/12,H_Sources_Uses!$O38*12,H_Sources_Uses!$M38,1,12*AG$56,0)),IF(H_Sources_Uses!$P38=0,AF53+AG31,IF(AG$56&lt;=H_Sources_Uses!$N38,AF53*(1+H_Sources_Uses!$P38),""))),IF(H_Sources_Uses!$P38=0,AF53+AG31,IF(AG$56&lt;=H_Sources_Uses!$N38,AF53*(1+H_Sources_Uses!$P38),"")))</f>
        <v>0</v>
      </c>
      <c r="AH53" s="569">
        <f>IFERROR(IF(H_Sources_Uses!$O38&gt;=1,H_Sources_Uses!$M38+(CUMPRINC(H_Sources_Uses!$P38/12,H_Sources_Uses!$O38*12,H_Sources_Uses!$M38,1,12*AH$56,0)),IF(H_Sources_Uses!$P38=0,AG53+AH31,IF(AH$56&lt;=H_Sources_Uses!$N38,AG53*(1+H_Sources_Uses!$P38),""))),IF(H_Sources_Uses!$P38=0,AG53+AH31,IF(AH$56&lt;=H_Sources_Uses!$N38,AG53*(1+H_Sources_Uses!$P38),"")))</f>
        <v>0</v>
      </c>
      <c r="AI53" s="569">
        <f>IFERROR(IF(H_Sources_Uses!$O38&gt;=1,H_Sources_Uses!$M38+(CUMPRINC(H_Sources_Uses!$P38/12,H_Sources_Uses!$O38*12,H_Sources_Uses!$M38,1,12*AI$56,0)),IF(H_Sources_Uses!$P38=0,AH53+AI31,IF(AI$56&lt;=H_Sources_Uses!$N38,AH53*(1+H_Sources_Uses!$P38),""))),IF(H_Sources_Uses!$P38=0,AH53+AI31,IF(AI$56&lt;=H_Sources_Uses!$N38,AH53*(1+H_Sources_Uses!$P38),"")))</f>
        <v>0</v>
      </c>
      <c r="AJ53" s="569">
        <f>IFERROR(IF(H_Sources_Uses!$O38&gt;=1,H_Sources_Uses!$M38+(CUMPRINC(H_Sources_Uses!$P38/12,H_Sources_Uses!$O38*12,H_Sources_Uses!$M38,1,12*AJ$56,0)),IF(H_Sources_Uses!$P38=0,AI53+AJ31,IF(AJ$56&lt;=H_Sources_Uses!$N38,AI53*(1+H_Sources_Uses!$P38),""))),IF(H_Sources_Uses!$P38=0,AI53+AJ31,IF(AJ$56&lt;=H_Sources_Uses!$N38,AI53*(1+H_Sources_Uses!$P38),"")))</f>
        <v>0</v>
      </c>
      <c r="AK53" s="569">
        <f>IFERROR(IF(H_Sources_Uses!$O38&gt;=1,H_Sources_Uses!$M38+(CUMPRINC(H_Sources_Uses!$P38/12,H_Sources_Uses!$O38*12,H_Sources_Uses!$M38,1,12*AK$56,0)),IF(H_Sources_Uses!$P38=0,AJ53+AK31,IF(AK$56&lt;=H_Sources_Uses!$N38,AJ53*(1+H_Sources_Uses!$P38),""))),IF(H_Sources_Uses!$P38=0,AJ53+AK31,IF(AK$56&lt;=H_Sources_Uses!$N38,AJ53*(1+H_Sources_Uses!$P38),"")))</f>
        <v>0</v>
      </c>
      <c r="AL53" s="569">
        <f>IFERROR(IF(H_Sources_Uses!$O38&gt;=1,H_Sources_Uses!$M38+(CUMPRINC(H_Sources_Uses!$P38/12,H_Sources_Uses!$O38*12,H_Sources_Uses!$M38,1,12*AL$56,0)),IF(H_Sources_Uses!$P38=0,AK53+AL31,IF(AL$56&lt;=H_Sources_Uses!$N38,AK53*(1+H_Sources_Uses!$P38),""))),IF(H_Sources_Uses!$P38=0,AK53+AL31,IF(AL$56&lt;=H_Sources_Uses!$N38,AK53*(1+H_Sources_Uses!$P38),"")))</f>
        <v>0</v>
      </c>
      <c r="AM53" s="569">
        <f>IFERROR(IF(H_Sources_Uses!$O38&gt;=1,H_Sources_Uses!$M38+(CUMPRINC(H_Sources_Uses!$P38/12,H_Sources_Uses!$O38*12,H_Sources_Uses!$M38,1,12*AM$56,0)),IF(H_Sources_Uses!$P38=0,AL53+AM31,IF(AM$56&lt;=H_Sources_Uses!$N38,AL53*(1+H_Sources_Uses!$P38),""))),IF(H_Sources_Uses!$P38=0,AL53+AM31,IF(AM$56&lt;=H_Sources_Uses!$N38,AL53*(1+H_Sources_Uses!$P38),"")))</f>
        <v>0</v>
      </c>
      <c r="AN53" s="569">
        <f>IFERROR(IF(H_Sources_Uses!$O38&gt;=1,H_Sources_Uses!$M38+(CUMPRINC(H_Sources_Uses!$P38/12,H_Sources_Uses!$O38*12,H_Sources_Uses!$M38,1,12*AN$56,0)),IF(H_Sources_Uses!$P38=0,AM53+AN31,IF(AN$56&lt;=H_Sources_Uses!$N38,AM53*(1+H_Sources_Uses!$P38),""))),IF(H_Sources_Uses!$P38=0,AM53+AN31,IF(AN$56&lt;=H_Sources_Uses!$N38,AM53*(1+H_Sources_Uses!$P38),"")))</f>
        <v>0</v>
      </c>
      <c r="AO53" s="569">
        <f>IFERROR(IF(H_Sources_Uses!$O38&gt;=1,H_Sources_Uses!$M38+(CUMPRINC(H_Sources_Uses!$P38/12,H_Sources_Uses!$O38*12,H_Sources_Uses!$M38,1,12*AO$56,0)),IF(H_Sources_Uses!$P38=0,AN53+AO31,IF(AO$56&lt;=H_Sources_Uses!$N38,AN53*(1+H_Sources_Uses!$P38),""))),IF(H_Sources_Uses!$P38=0,AN53+AO31,IF(AO$56&lt;=H_Sources_Uses!$N38,AN53*(1+H_Sources_Uses!$P38),"")))</f>
        <v>0</v>
      </c>
      <c r="AP53" s="569">
        <f>IFERROR(IF(H_Sources_Uses!$O38&gt;=1,H_Sources_Uses!$M38+(CUMPRINC(H_Sources_Uses!$P38/12,H_Sources_Uses!$O38*12,H_Sources_Uses!$M38,1,12*AP$56,0)),IF(H_Sources_Uses!$P38=0,AO53+AP31,IF(AP$56&lt;=H_Sources_Uses!$N38,AO53*(1+H_Sources_Uses!$P38),""))),IF(H_Sources_Uses!$P38=0,AO53+AP31,IF(AP$56&lt;=H_Sources_Uses!$N38,AO53*(1+H_Sources_Uses!$P38),"")))</f>
        <v>0</v>
      </c>
      <c r="AQ53" s="569">
        <f>IFERROR(IF(H_Sources_Uses!$O38&gt;=1,H_Sources_Uses!$M38+(CUMPRINC(H_Sources_Uses!$P38/12,H_Sources_Uses!$O38*12,H_Sources_Uses!$M38,1,12*AQ$56,0)),IF(H_Sources_Uses!$P38=0,AP53+AQ31,IF(AQ$56&lt;=H_Sources_Uses!$N38,AP53*(1+H_Sources_Uses!$P38),""))),IF(H_Sources_Uses!$P38=0,AP53+AQ31,IF(AQ$56&lt;=H_Sources_Uses!$N38,AP53*(1+H_Sources_Uses!$P38),"")))</f>
        <v>0</v>
      </c>
      <c r="AR53" s="569">
        <f>IFERROR(IF(H_Sources_Uses!$O38&gt;=1,H_Sources_Uses!$M38+(CUMPRINC(H_Sources_Uses!$P38/12,H_Sources_Uses!$O38*12,H_Sources_Uses!$M38,1,12*AR$56,0)),IF(H_Sources_Uses!$P38=0,AQ53+AR31,IF(AR$56&lt;=H_Sources_Uses!$N38,AQ53*(1+H_Sources_Uses!$P38),""))),IF(H_Sources_Uses!$P38=0,AQ53+AR31,IF(AR$56&lt;=H_Sources_Uses!$N38,AQ53*(1+H_Sources_Uses!$P38),"")))</f>
        <v>0</v>
      </c>
      <c r="AS53" s="569">
        <f>IFERROR(IF(H_Sources_Uses!$O38&gt;=1,H_Sources_Uses!$M38+(CUMPRINC(H_Sources_Uses!$P38/12,H_Sources_Uses!$O38*12,H_Sources_Uses!$M38,1,12*AS$56,0)),IF(H_Sources_Uses!$P38=0,AR53+AS31,IF(AS$56&lt;=H_Sources_Uses!$N38,AR53*(1+H_Sources_Uses!$P38),""))),IF(H_Sources_Uses!$P38=0,AR53+AS31,IF(AS$56&lt;=H_Sources_Uses!$N38,AR53*(1+H_Sources_Uses!$P38),"")))</f>
        <v>0</v>
      </c>
    </row>
    <row r="54" spans="2:45" x14ac:dyDescent="0.3">
      <c r="B54" s="566" t="s">
        <v>635</v>
      </c>
      <c r="C54" s="567"/>
      <c r="D54" s="589" t="str">
        <f>IF(H_Sources_Uses!K39="","",H_Sources_Uses!K39)</f>
        <v/>
      </c>
      <c r="E54" s="588">
        <f>IFERROR(ABS(H_Sources_Uses!M39),0)</f>
        <v>0</v>
      </c>
      <c r="F54" s="570">
        <f>IFERROR(IF(H_Sources_Uses!$O39&gt;=1,H_Sources_Uses!$M39+(CUMPRINC(H_Sources_Uses!$P39/12,H_Sources_Uses!$O39*12,H_Sources_Uses!$M39,1,12*F$56,0)),IF(H_Sources_Uses!$P39=0,E54+F32,IF(F$56&lt;=H_Sources_Uses!$N39,E54*(1+H_Sources_Uses!$P39),""))),IF(H_Sources_Uses!$P39=0,E54+F32,IF(F$56&lt;=H_Sources_Uses!$N39,E54*(1+H_Sources_Uses!$P39),"")))</f>
        <v>0</v>
      </c>
      <c r="G54" s="569">
        <f>IFERROR(IF(H_Sources_Uses!$O39&gt;=1,H_Sources_Uses!$M39+(CUMPRINC(H_Sources_Uses!$P39/12,H_Sources_Uses!$O39*12,H_Sources_Uses!$M39,1,12*G$56,0)),IF(H_Sources_Uses!$P39=0,F54+G32,IF(G$56&lt;=H_Sources_Uses!$N39,F54*(1+H_Sources_Uses!$P39),""))),IF(H_Sources_Uses!$P39=0,F54+G32,IF(G$56&lt;=H_Sources_Uses!$N39,F54*(1+H_Sources_Uses!$P39),"")))</f>
        <v>0</v>
      </c>
      <c r="H54" s="569">
        <f>IFERROR(IF(H_Sources_Uses!$O39&gt;=1,H_Sources_Uses!$M39+(CUMPRINC(H_Sources_Uses!$P39/12,H_Sources_Uses!$O39*12,H_Sources_Uses!$M39,1,12*H$56,0)),IF(H_Sources_Uses!$P39=0,G54+H32,IF(H$56&lt;=H_Sources_Uses!$N39,G54*(1+H_Sources_Uses!$P39),""))),IF(H_Sources_Uses!$P39=0,G54+H32,IF(H$56&lt;=H_Sources_Uses!$N39,G54*(1+H_Sources_Uses!$P39),"")))</f>
        <v>0</v>
      </c>
      <c r="I54" s="569">
        <f>IFERROR(IF(H_Sources_Uses!$O39&gt;=1,H_Sources_Uses!$M39+(CUMPRINC(H_Sources_Uses!$P39/12,H_Sources_Uses!$O39*12,H_Sources_Uses!$M39,1,12*I$56,0)),IF(H_Sources_Uses!$P39=0,H54+I32,IF(I$56&lt;=H_Sources_Uses!$N39,H54*(1+H_Sources_Uses!$P39),""))),IF(H_Sources_Uses!$P39=0,H54+I32,IF(I$56&lt;=H_Sources_Uses!$N39,H54*(1+H_Sources_Uses!$P39),"")))</f>
        <v>0</v>
      </c>
      <c r="J54" s="569">
        <f>IFERROR(IF(H_Sources_Uses!$O39&gt;=1,H_Sources_Uses!$M39+(CUMPRINC(H_Sources_Uses!$P39/12,H_Sources_Uses!$O39*12,H_Sources_Uses!$M39,1,12*J$56,0)),IF(H_Sources_Uses!$P39=0,I54+J32,IF(J$56&lt;=H_Sources_Uses!$N39,I54*(1+H_Sources_Uses!$P39),""))),IF(H_Sources_Uses!$P39=0,I54+J32,IF(J$56&lt;=H_Sources_Uses!$N39,I54*(1+H_Sources_Uses!$P39),"")))</f>
        <v>0</v>
      </c>
      <c r="K54" s="569">
        <f>IFERROR(IF(H_Sources_Uses!$O39&gt;=1,H_Sources_Uses!$M39+(CUMPRINC(H_Sources_Uses!$P39/12,H_Sources_Uses!$O39*12,H_Sources_Uses!$M39,1,12*K$56,0)),IF(H_Sources_Uses!$P39=0,J54+K32,IF(K$56&lt;=H_Sources_Uses!$N39,J54*(1+H_Sources_Uses!$P39),""))),IF(H_Sources_Uses!$P39=0,J54+K32,IF(K$56&lt;=H_Sources_Uses!$N39,J54*(1+H_Sources_Uses!$P39),"")))</f>
        <v>0</v>
      </c>
      <c r="L54" s="569">
        <f>IFERROR(IF(H_Sources_Uses!$O39&gt;=1,H_Sources_Uses!$M39+(CUMPRINC(H_Sources_Uses!$P39/12,H_Sources_Uses!$O39*12,H_Sources_Uses!$M39,1,12*L$56,0)),IF(H_Sources_Uses!$P39=0,K54+L32,IF(L$56&lt;=H_Sources_Uses!$N39,K54*(1+H_Sources_Uses!$P39),""))),IF(H_Sources_Uses!$P39=0,K54+L32,IF(L$56&lt;=H_Sources_Uses!$N39,K54*(1+H_Sources_Uses!$P39),"")))</f>
        <v>0</v>
      </c>
      <c r="M54" s="569">
        <f>IFERROR(IF(H_Sources_Uses!$O39&gt;=1,H_Sources_Uses!$M39+(CUMPRINC(H_Sources_Uses!$P39/12,H_Sources_Uses!$O39*12,H_Sources_Uses!$M39,1,12*M$56,0)),IF(H_Sources_Uses!$P39=0,L54+M32,IF(M$56&lt;=H_Sources_Uses!$N39,L54*(1+H_Sources_Uses!$P39),""))),IF(H_Sources_Uses!$P39=0,L54+M32,IF(M$56&lt;=H_Sources_Uses!$N39,L54*(1+H_Sources_Uses!$P39),"")))</f>
        <v>0</v>
      </c>
      <c r="N54" s="569">
        <f>IFERROR(IF(H_Sources_Uses!$O39&gt;=1,H_Sources_Uses!$M39+(CUMPRINC(H_Sources_Uses!$P39/12,H_Sources_Uses!$O39*12,H_Sources_Uses!$M39,1,12*N$56,0)),IF(H_Sources_Uses!$P39=0,M54+N32,IF(N$56&lt;=H_Sources_Uses!$N39,M54*(1+H_Sources_Uses!$P39),""))),IF(H_Sources_Uses!$P39=0,M54+N32,IF(N$56&lt;=H_Sources_Uses!$N39,M54*(1+H_Sources_Uses!$P39),"")))</f>
        <v>0</v>
      </c>
      <c r="O54" s="569">
        <f>IFERROR(IF(H_Sources_Uses!$O39&gt;=1,H_Sources_Uses!$M39+(CUMPRINC(H_Sources_Uses!$P39/12,H_Sources_Uses!$O39*12,H_Sources_Uses!$M39,1,12*O$56,0)),IF(H_Sources_Uses!$P39=0,N54+O32,IF(O$56&lt;=H_Sources_Uses!$N39,N54*(1+H_Sources_Uses!$P39),""))),IF(H_Sources_Uses!$P39=0,N54+O32,IF(O$56&lt;=H_Sources_Uses!$N39,N54*(1+H_Sources_Uses!$P39),"")))</f>
        <v>0</v>
      </c>
      <c r="P54" s="569">
        <f>IFERROR(IF(H_Sources_Uses!$O39&gt;=1,H_Sources_Uses!$M39+(CUMPRINC(H_Sources_Uses!$P39/12,H_Sources_Uses!$O39*12,H_Sources_Uses!$M39,1,12*P$56,0)),IF(H_Sources_Uses!$P39=0,O54+P32,IF(P$56&lt;=H_Sources_Uses!$N39,O54*(1+H_Sources_Uses!$P39),""))),IF(H_Sources_Uses!$P39=0,O54+P32,IF(P$56&lt;=H_Sources_Uses!$N39,O54*(1+H_Sources_Uses!$P39),"")))</f>
        <v>0</v>
      </c>
      <c r="Q54" s="569">
        <f>IFERROR(IF(H_Sources_Uses!$O39&gt;=1,H_Sources_Uses!$M39+(CUMPRINC(H_Sources_Uses!$P39/12,H_Sources_Uses!$O39*12,H_Sources_Uses!$M39,1,12*Q$56,0)),IF(H_Sources_Uses!$P39=0,P54+Q32,IF(Q$56&lt;=H_Sources_Uses!$N39,P54*(1+H_Sources_Uses!$P39),""))),IF(H_Sources_Uses!$P39=0,P54+Q32,IF(Q$56&lt;=H_Sources_Uses!$N39,P54*(1+H_Sources_Uses!$P39),"")))</f>
        <v>0</v>
      </c>
      <c r="R54" s="569">
        <f>IFERROR(IF(H_Sources_Uses!$O39&gt;=1,H_Sources_Uses!$M39+(CUMPRINC(H_Sources_Uses!$P39/12,H_Sources_Uses!$O39*12,H_Sources_Uses!$M39,1,12*R$56,0)),IF(H_Sources_Uses!$P39=0,Q54+R32,IF(R$56&lt;=H_Sources_Uses!$N39,Q54*(1+H_Sources_Uses!$P39),""))),IF(H_Sources_Uses!$P39=0,Q54+R32,IF(R$56&lt;=H_Sources_Uses!$N39,Q54*(1+H_Sources_Uses!$P39),"")))</f>
        <v>0</v>
      </c>
      <c r="S54" s="569">
        <f>IFERROR(IF(H_Sources_Uses!$O39&gt;=1,H_Sources_Uses!$M39+(CUMPRINC(H_Sources_Uses!$P39/12,H_Sources_Uses!$O39*12,H_Sources_Uses!$M39,1,12*S$56,0)),IF(H_Sources_Uses!$P39=0,R54+S32,IF(S$56&lt;=H_Sources_Uses!$N39,R54*(1+H_Sources_Uses!$P39),""))),IF(H_Sources_Uses!$P39=0,R54+S32,IF(S$56&lt;=H_Sources_Uses!$N39,R54*(1+H_Sources_Uses!$P39),"")))</f>
        <v>0</v>
      </c>
      <c r="T54" s="569">
        <f>IFERROR(IF(H_Sources_Uses!$O39&gt;=1,H_Sources_Uses!$M39+(CUMPRINC(H_Sources_Uses!$P39/12,H_Sources_Uses!$O39*12,H_Sources_Uses!$M39,1,12*T$56,0)),IF(H_Sources_Uses!$P39=0,S54+T32,IF(T$56&lt;=H_Sources_Uses!$N39,S54*(1+H_Sources_Uses!$P39),""))),IF(H_Sources_Uses!$P39=0,S54+T32,IF(T$56&lt;=H_Sources_Uses!$N39,S54*(1+H_Sources_Uses!$P39),"")))</f>
        <v>0</v>
      </c>
      <c r="U54" s="569">
        <f>IFERROR(IF(H_Sources_Uses!$O39&gt;=1,H_Sources_Uses!$M39+(CUMPRINC(H_Sources_Uses!$P39/12,H_Sources_Uses!$O39*12,H_Sources_Uses!$M39,1,12*U$56,0)),IF(H_Sources_Uses!$P39=0,T54+U32,IF(U$56&lt;=H_Sources_Uses!$N39,T54*(1+H_Sources_Uses!$P39),""))),IF(H_Sources_Uses!$P39=0,T54+U32,IF(U$56&lt;=H_Sources_Uses!$N39,T54*(1+H_Sources_Uses!$P39),"")))</f>
        <v>0</v>
      </c>
      <c r="V54" s="569">
        <f>IFERROR(IF(H_Sources_Uses!$O39&gt;=1,H_Sources_Uses!$M39+(CUMPRINC(H_Sources_Uses!$P39/12,H_Sources_Uses!$O39*12,H_Sources_Uses!$M39,1,12*V$56,0)),IF(H_Sources_Uses!$P39=0,U54+V32,IF(V$56&lt;=H_Sources_Uses!$N39,U54*(1+H_Sources_Uses!$P39),""))),IF(H_Sources_Uses!$P39=0,U54+V32,IF(V$56&lt;=H_Sources_Uses!$N39,U54*(1+H_Sources_Uses!$P39),"")))</f>
        <v>0</v>
      </c>
      <c r="W54" s="569">
        <f>IFERROR(IF(H_Sources_Uses!$O39&gt;=1,H_Sources_Uses!$M39+(CUMPRINC(H_Sources_Uses!$P39/12,H_Sources_Uses!$O39*12,H_Sources_Uses!$M39,1,12*W$56,0)),IF(H_Sources_Uses!$P39=0,V54+W32,IF(W$56&lt;=H_Sources_Uses!$N39,V54*(1+H_Sources_Uses!$P39),""))),IF(H_Sources_Uses!$P39=0,V54+W32,IF(W$56&lt;=H_Sources_Uses!$N39,V54*(1+H_Sources_Uses!$P39),"")))</f>
        <v>0</v>
      </c>
      <c r="X54" s="569">
        <f>IFERROR(IF(H_Sources_Uses!$O39&gt;=1,H_Sources_Uses!$M39+(CUMPRINC(H_Sources_Uses!$P39/12,H_Sources_Uses!$O39*12,H_Sources_Uses!$M39,1,12*X$56,0)),IF(H_Sources_Uses!$P39=0,W54+X32,IF(X$56&lt;=H_Sources_Uses!$N39,W54*(1+H_Sources_Uses!$P39),""))),IF(H_Sources_Uses!$P39=0,W54+X32,IF(X$56&lt;=H_Sources_Uses!$N39,W54*(1+H_Sources_Uses!$P39),"")))</f>
        <v>0</v>
      </c>
      <c r="Y54" s="569">
        <f>IFERROR(IF(H_Sources_Uses!$O39&gt;=1,H_Sources_Uses!$M39+(CUMPRINC(H_Sources_Uses!$P39/12,H_Sources_Uses!$O39*12,H_Sources_Uses!$M39,1,12*Y$56,0)),IF(H_Sources_Uses!$P39=0,X54+Y32,IF(Y$56&lt;=H_Sources_Uses!$N39,X54*(1+H_Sources_Uses!$P39),""))),IF(H_Sources_Uses!$P39=0,X54+Y32,IF(Y$56&lt;=H_Sources_Uses!$N39,X54*(1+H_Sources_Uses!$P39),"")))</f>
        <v>0</v>
      </c>
      <c r="Z54" s="569">
        <f>IFERROR(IF(H_Sources_Uses!$O39&gt;=1,H_Sources_Uses!$M39+(CUMPRINC(H_Sources_Uses!$P39/12,H_Sources_Uses!$O39*12,H_Sources_Uses!$M39,1,12*Z$56,0)),IF(H_Sources_Uses!$P39=0,Y54+Z32,IF(Z$56&lt;=H_Sources_Uses!$N39,Y54*(1+H_Sources_Uses!$P39),""))),IF(H_Sources_Uses!$P39=0,Y54+Z32,IF(Z$56&lt;=H_Sources_Uses!$N39,Y54*(1+H_Sources_Uses!$P39),"")))</f>
        <v>0</v>
      </c>
      <c r="AA54" s="569">
        <f>IFERROR(IF(H_Sources_Uses!$O39&gt;=1,H_Sources_Uses!$M39+(CUMPRINC(H_Sources_Uses!$P39/12,H_Sources_Uses!$O39*12,H_Sources_Uses!$M39,1,12*AA$56,0)),IF(H_Sources_Uses!$P39=0,Z54+AA32,IF(AA$56&lt;=H_Sources_Uses!$N39,Z54*(1+H_Sources_Uses!$P39),""))),IF(H_Sources_Uses!$P39=0,Z54+AA32,IF(AA$56&lt;=H_Sources_Uses!$N39,Z54*(1+H_Sources_Uses!$P39),"")))</f>
        <v>0</v>
      </c>
      <c r="AB54" s="569">
        <f>IFERROR(IF(H_Sources_Uses!$O39&gt;=1,H_Sources_Uses!$M39+(CUMPRINC(H_Sources_Uses!$P39/12,H_Sources_Uses!$O39*12,H_Sources_Uses!$M39,1,12*AB$56,0)),IF(H_Sources_Uses!$P39=0,AA54+AB32,IF(AB$56&lt;=H_Sources_Uses!$N39,AA54*(1+H_Sources_Uses!$P39),""))),IF(H_Sources_Uses!$P39=0,AA54+AB32,IF(AB$56&lt;=H_Sources_Uses!$N39,AA54*(1+H_Sources_Uses!$P39),"")))</f>
        <v>0</v>
      </c>
      <c r="AC54" s="569">
        <f>IFERROR(IF(H_Sources_Uses!$O39&gt;=1,H_Sources_Uses!$M39+(CUMPRINC(H_Sources_Uses!$P39/12,H_Sources_Uses!$O39*12,H_Sources_Uses!$M39,1,12*AC$56,0)),IF(H_Sources_Uses!$P39=0,AB54+AC32,IF(AC$56&lt;=H_Sources_Uses!$N39,AB54*(1+H_Sources_Uses!$P39),""))),IF(H_Sources_Uses!$P39=0,AB54+AC32,IF(AC$56&lt;=H_Sources_Uses!$N39,AB54*(1+H_Sources_Uses!$P39),"")))</f>
        <v>0</v>
      </c>
      <c r="AD54" s="569">
        <f>IFERROR(IF(H_Sources_Uses!$O39&gt;=1,H_Sources_Uses!$M39+(CUMPRINC(H_Sources_Uses!$P39/12,H_Sources_Uses!$O39*12,H_Sources_Uses!$M39,1,12*AD$56,0)),IF(H_Sources_Uses!$P39=0,AC54+AD32,IF(AD$56&lt;=H_Sources_Uses!$N39,AC54*(1+H_Sources_Uses!$P39),""))),IF(H_Sources_Uses!$P39=0,AC54+AD32,IF(AD$56&lt;=H_Sources_Uses!$N39,AC54*(1+H_Sources_Uses!$P39),"")))</f>
        <v>0</v>
      </c>
      <c r="AE54" s="569">
        <f>IFERROR(IF(H_Sources_Uses!$O39&gt;=1,H_Sources_Uses!$M39+(CUMPRINC(H_Sources_Uses!$P39/12,H_Sources_Uses!$O39*12,H_Sources_Uses!$M39,1,12*AE$56,0)),IF(H_Sources_Uses!$P39=0,AD54+AE32,IF(AE$56&lt;=H_Sources_Uses!$N39,AD54*(1+H_Sources_Uses!$P39),""))),IF(H_Sources_Uses!$P39=0,AD54+AE32,IF(AE$56&lt;=H_Sources_Uses!$N39,AD54*(1+H_Sources_Uses!$P39),"")))</f>
        <v>0</v>
      </c>
      <c r="AF54" s="569">
        <f>IFERROR(IF(H_Sources_Uses!$O39&gt;=1,H_Sources_Uses!$M39+(CUMPRINC(H_Sources_Uses!$P39/12,H_Sources_Uses!$O39*12,H_Sources_Uses!$M39,1,12*AF$56,0)),IF(H_Sources_Uses!$P39=0,AE54+AF32,IF(AF$56&lt;=H_Sources_Uses!$N39,AE54*(1+H_Sources_Uses!$P39),""))),IF(H_Sources_Uses!$P39=0,AE54+AF32,IF(AF$56&lt;=H_Sources_Uses!$N39,AE54*(1+H_Sources_Uses!$P39),"")))</f>
        <v>0</v>
      </c>
      <c r="AG54" s="569">
        <f>IFERROR(IF(H_Sources_Uses!$O39&gt;=1,H_Sources_Uses!$M39+(CUMPRINC(H_Sources_Uses!$P39/12,H_Sources_Uses!$O39*12,H_Sources_Uses!$M39,1,12*AG$56,0)),IF(H_Sources_Uses!$P39=0,AF54+AG32,IF(AG$56&lt;=H_Sources_Uses!$N39,AF54*(1+H_Sources_Uses!$P39),""))),IF(H_Sources_Uses!$P39=0,AF54+AG32,IF(AG$56&lt;=H_Sources_Uses!$N39,AF54*(1+H_Sources_Uses!$P39),"")))</f>
        <v>0</v>
      </c>
      <c r="AH54" s="569">
        <f>IFERROR(IF(H_Sources_Uses!$O39&gt;=1,H_Sources_Uses!$M39+(CUMPRINC(H_Sources_Uses!$P39/12,H_Sources_Uses!$O39*12,H_Sources_Uses!$M39,1,12*AH$56,0)),IF(H_Sources_Uses!$P39=0,AG54+AH32,IF(AH$56&lt;=H_Sources_Uses!$N39,AG54*(1+H_Sources_Uses!$P39),""))),IF(H_Sources_Uses!$P39=0,AG54+AH32,IF(AH$56&lt;=H_Sources_Uses!$N39,AG54*(1+H_Sources_Uses!$P39),"")))</f>
        <v>0</v>
      </c>
      <c r="AI54" s="569">
        <f>IFERROR(IF(H_Sources_Uses!$O39&gt;=1,H_Sources_Uses!$M39+(CUMPRINC(H_Sources_Uses!$P39/12,H_Sources_Uses!$O39*12,H_Sources_Uses!$M39,1,12*AI$56,0)),IF(H_Sources_Uses!$P39=0,AH54+AI32,IF(AI$56&lt;=H_Sources_Uses!$N39,AH54*(1+H_Sources_Uses!$P39),""))),IF(H_Sources_Uses!$P39=0,AH54+AI32,IF(AI$56&lt;=H_Sources_Uses!$N39,AH54*(1+H_Sources_Uses!$P39),"")))</f>
        <v>0</v>
      </c>
      <c r="AJ54" s="569">
        <f>IFERROR(IF(H_Sources_Uses!$O39&gt;=1,H_Sources_Uses!$M39+(CUMPRINC(H_Sources_Uses!$P39/12,H_Sources_Uses!$O39*12,H_Sources_Uses!$M39,1,12*AJ$56,0)),IF(H_Sources_Uses!$P39=0,AI54+AJ32,IF(AJ$56&lt;=H_Sources_Uses!$N39,AI54*(1+H_Sources_Uses!$P39),""))),IF(H_Sources_Uses!$P39=0,AI54+AJ32,IF(AJ$56&lt;=H_Sources_Uses!$N39,AI54*(1+H_Sources_Uses!$P39),"")))</f>
        <v>0</v>
      </c>
      <c r="AK54" s="569">
        <f>IFERROR(IF(H_Sources_Uses!$O39&gt;=1,H_Sources_Uses!$M39+(CUMPRINC(H_Sources_Uses!$P39/12,H_Sources_Uses!$O39*12,H_Sources_Uses!$M39,1,12*AK$56,0)),IF(H_Sources_Uses!$P39=0,AJ54+AK32,IF(AK$56&lt;=H_Sources_Uses!$N39,AJ54*(1+H_Sources_Uses!$P39),""))),IF(H_Sources_Uses!$P39=0,AJ54+AK32,IF(AK$56&lt;=H_Sources_Uses!$N39,AJ54*(1+H_Sources_Uses!$P39),"")))</f>
        <v>0</v>
      </c>
      <c r="AL54" s="569">
        <f>IFERROR(IF(H_Sources_Uses!$O39&gt;=1,H_Sources_Uses!$M39+(CUMPRINC(H_Sources_Uses!$P39/12,H_Sources_Uses!$O39*12,H_Sources_Uses!$M39,1,12*AL$56,0)),IF(H_Sources_Uses!$P39=0,AK54+AL32,IF(AL$56&lt;=H_Sources_Uses!$N39,AK54*(1+H_Sources_Uses!$P39),""))),IF(H_Sources_Uses!$P39=0,AK54+AL32,IF(AL$56&lt;=H_Sources_Uses!$N39,AK54*(1+H_Sources_Uses!$P39),"")))</f>
        <v>0</v>
      </c>
      <c r="AM54" s="569">
        <f>IFERROR(IF(H_Sources_Uses!$O39&gt;=1,H_Sources_Uses!$M39+(CUMPRINC(H_Sources_Uses!$P39/12,H_Sources_Uses!$O39*12,H_Sources_Uses!$M39,1,12*AM$56,0)),IF(H_Sources_Uses!$P39=0,AL54+AM32,IF(AM$56&lt;=H_Sources_Uses!$N39,AL54*(1+H_Sources_Uses!$P39),""))),IF(H_Sources_Uses!$P39=0,AL54+AM32,IF(AM$56&lt;=H_Sources_Uses!$N39,AL54*(1+H_Sources_Uses!$P39),"")))</f>
        <v>0</v>
      </c>
      <c r="AN54" s="569">
        <f>IFERROR(IF(H_Sources_Uses!$O39&gt;=1,H_Sources_Uses!$M39+(CUMPRINC(H_Sources_Uses!$P39/12,H_Sources_Uses!$O39*12,H_Sources_Uses!$M39,1,12*AN$56,0)),IF(H_Sources_Uses!$P39=0,AM54+AN32,IF(AN$56&lt;=H_Sources_Uses!$N39,AM54*(1+H_Sources_Uses!$P39),""))),IF(H_Sources_Uses!$P39=0,AM54+AN32,IF(AN$56&lt;=H_Sources_Uses!$N39,AM54*(1+H_Sources_Uses!$P39),"")))</f>
        <v>0</v>
      </c>
      <c r="AO54" s="569">
        <f>IFERROR(IF(H_Sources_Uses!$O39&gt;=1,H_Sources_Uses!$M39+(CUMPRINC(H_Sources_Uses!$P39/12,H_Sources_Uses!$O39*12,H_Sources_Uses!$M39,1,12*AO$56,0)),IF(H_Sources_Uses!$P39=0,AN54+AO32,IF(AO$56&lt;=H_Sources_Uses!$N39,AN54*(1+H_Sources_Uses!$P39),""))),IF(H_Sources_Uses!$P39=0,AN54+AO32,IF(AO$56&lt;=H_Sources_Uses!$N39,AN54*(1+H_Sources_Uses!$P39),"")))</f>
        <v>0</v>
      </c>
      <c r="AP54" s="569">
        <f>IFERROR(IF(H_Sources_Uses!$O39&gt;=1,H_Sources_Uses!$M39+(CUMPRINC(H_Sources_Uses!$P39/12,H_Sources_Uses!$O39*12,H_Sources_Uses!$M39,1,12*AP$56,0)),IF(H_Sources_Uses!$P39=0,AO54+AP32,IF(AP$56&lt;=H_Sources_Uses!$N39,AO54*(1+H_Sources_Uses!$P39),""))),IF(H_Sources_Uses!$P39=0,AO54+AP32,IF(AP$56&lt;=H_Sources_Uses!$N39,AO54*(1+H_Sources_Uses!$P39),"")))</f>
        <v>0</v>
      </c>
      <c r="AQ54" s="569">
        <f>IFERROR(IF(H_Sources_Uses!$O39&gt;=1,H_Sources_Uses!$M39+(CUMPRINC(H_Sources_Uses!$P39/12,H_Sources_Uses!$O39*12,H_Sources_Uses!$M39,1,12*AQ$56,0)),IF(H_Sources_Uses!$P39=0,AP54+AQ32,IF(AQ$56&lt;=H_Sources_Uses!$N39,AP54*(1+H_Sources_Uses!$P39),""))),IF(H_Sources_Uses!$P39=0,AP54+AQ32,IF(AQ$56&lt;=H_Sources_Uses!$N39,AP54*(1+H_Sources_Uses!$P39),"")))</f>
        <v>0</v>
      </c>
      <c r="AR54" s="569">
        <f>IFERROR(IF(H_Sources_Uses!$O39&gt;=1,H_Sources_Uses!$M39+(CUMPRINC(H_Sources_Uses!$P39/12,H_Sources_Uses!$O39*12,H_Sources_Uses!$M39,1,12*AR$56,0)),IF(H_Sources_Uses!$P39=0,AQ54+AR32,IF(AR$56&lt;=H_Sources_Uses!$N39,AQ54*(1+H_Sources_Uses!$P39),""))),IF(H_Sources_Uses!$P39=0,AQ54+AR32,IF(AR$56&lt;=H_Sources_Uses!$N39,AQ54*(1+H_Sources_Uses!$P39),"")))</f>
        <v>0</v>
      </c>
      <c r="AS54" s="569">
        <f>IFERROR(IF(H_Sources_Uses!$O39&gt;=1,H_Sources_Uses!$M39+(CUMPRINC(H_Sources_Uses!$P39/12,H_Sources_Uses!$O39*12,H_Sources_Uses!$M39,1,12*AS$56,0)),IF(H_Sources_Uses!$P39=0,AR54+AS32,IF(AS$56&lt;=H_Sources_Uses!$N39,AR54*(1+H_Sources_Uses!$P39),""))),IF(H_Sources_Uses!$P39=0,AR54+AS32,IF(AS$56&lt;=H_Sources_Uses!$N39,AR54*(1+H_Sources_Uses!$P39),"")))</f>
        <v>0</v>
      </c>
    </row>
    <row r="55" spans="2:45" x14ac:dyDescent="0.3">
      <c r="B55" s="566" t="s">
        <v>635</v>
      </c>
      <c r="C55" s="567"/>
      <c r="D55" s="587" t="s">
        <v>634</v>
      </c>
      <c r="E55" s="588"/>
      <c r="F55" s="581">
        <f t="shared" ref="F55:AS55" si="31">SUM(F50:F54)</f>
        <v>0</v>
      </c>
      <c r="G55" s="582">
        <f t="shared" si="31"/>
        <v>0</v>
      </c>
      <c r="H55" s="582">
        <f t="shared" si="31"/>
        <v>0</v>
      </c>
      <c r="I55" s="582">
        <f t="shared" si="31"/>
        <v>0</v>
      </c>
      <c r="J55" s="582">
        <f t="shared" si="31"/>
        <v>0</v>
      </c>
      <c r="K55" s="582">
        <f t="shared" si="31"/>
        <v>0</v>
      </c>
      <c r="L55" s="582">
        <f t="shared" si="31"/>
        <v>0</v>
      </c>
      <c r="M55" s="582">
        <f t="shared" si="31"/>
        <v>0</v>
      </c>
      <c r="N55" s="582">
        <f t="shared" si="31"/>
        <v>0</v>
      </c>
      <c r="O55" s="582">
        <f t="shared" si="31"/>
        <v>0</v>
      </c>
      <c r="P55" s="582">
        <f t="shared" si="31"/>
        <v>0</v>
      </c>
      <c r="Q55" s="582">
        <f t="shared" si="31"/>
        <v>0</v>
      </c>
      <c r="R55" s="582">
        <f t="shared" si="31"/>
        <v>0</v>
      </c>
      <c r="S55" s="582">
        <f t="shared" si="31"/>
        <v>0</v>
      </c>
      <c r="T55" s="582">
        <f t="shared" si="31"/>
        <v>0</v>
      </c>
      <c r="U55" s="582">
        <f t="shared" si="31"/>
        <v>0</v>
      </c>
      <c r="V55" s="582">
        <f t="shared" si="31"/>
        <v>0</v>
      </c>
      <c r="W55" s="582">
        <f t="shared" si="31"/>
        <v>0</v>
      </c>
      <c r="X55" s="582">
        <f t="shared" si="31"/>
        <v>0</v>
      </c>
      <c r="Y55" s="582">
        <f t="shared" si="31"/>
        <v>0</v>
      </c>
      <c r="Z55" s="582">
        <f t="shared" si="31"/>
        <v>0</v>
      </c>
      <c r="AA55" s="582">
        <f t="shared" si="31"/>
        <v>0</v>
      </c>
      <c r="AB55" s="582">
        <f t="shared" si="31"/>
        <v>0</v>
      </c>
      <c r="AC55" s="582">
        <f t="shared" si="31"/>
        <v>0</v>
      </c>
      <c r="AD55" s="582">
        <f t="shared" si="31"/>
        <v>0</v>
      </c>
      <c r="AE55" s="582">
        <f t="shared" si="31"/>
        <v>0</v>
      </c>
      <c r="AF55" s="582">
        <f t="shared" si="31"/>
        <v>0</v>
      </c>
      <c r="AG55" s="582">
        <f t="shared" si="31"/>
        <v>0</v>
      </c>
      <c r="AH55" s="582">
        <f t="shared" si="31"/>
        <v>0</v>
      </c>
      <c r="AI55" s="582">
        <f t="shared" si="31"/>
        <v>0</v>
      </c>
      <c r="AJ55" s="582">
        <f t="shared" si="31"/>
        <v>0</v>
      </c>
      <c r="AK55" s="582">
        <f t="shared" si="31"/>
        <v>0</v>
      </c>
      <c r="AL55" s="582">
        <f t="shared" si="31"/>
        <v>0</v>
      </c>
      <c r="AM55" s="582">
        <f t="shared" si="31"/>
        <v>0</v>
      </c>
      <c r="AN55" s="582">
        <f t="shared" si="31"/>
        <v>0</v>
      </c>
      <c r="AO55" s="582">
        <f t="shared" si="31"/>
        <v>0</v>
      </c>
      <c r="AP55" s="582">
        <f t="shared" si="31"/>
        <v>0</v>
      </c>
      <c r="AQ55" s="582">
        <f t="shared" si="31"/>
        <v>0</v>
      </c>
      <c r="AR55" s="582">
        <f t="shared" si="31"/>
        <v>0</v>
      </c>
      <c r="AS55" s="581">
        <f t="shared" si="31"/>
        <v>0</v>
      </c>
    </row>
    <row r="56" spans="2:45" x14ac:dyDescent="0.3">
      <c r="F56" s="562">
        <v>1</v>
      </c>
      <c r="G56" s="562">
        <v>2</v>
      </c>
      <c r="H56" s="562">
        <v>3</v>
      </c>
      <c r="I56" s="562">
        <v>4</v>
      </c>
      <c r="J56" s="562">
        <v>5</v>
      </c>
      <c r="K56" s="562">
        <v>6</v>
      </c>
      <c r="L56" s="562">
        <v>7</v>
      </c>
      <c r="M56" s="562">
        <v>8</v>
      </c>
      <c r="N56" s="562">
        <v>9</v>
      </c>
      <c r="O56" s="562">
        <v>10</v>
      </c>
      <c r="P56" s="562">
        <v>11</v>
      </c>
      <c r="Q56" s="562">
        <v>12</v>
      </c>
      <c r="R56" s="562">
        <v>13</v>
      </c>
      <c r="S56" s="562">
        <v>14</v>
      </c>
      <c r="T56" s="562">
        <v>15</v>
      </c>
      <c r="U56" s="562">
        <v>16</v>
      </c>
      <c r="V56" s="562">
        <v>17</v>
      </c>
      <c r="W56" s="562">
        <v>18</v>
      </c>
      <c r="X56" s="562">
        <v>19</v>
      </c>
      <c r="Y56" s="562">
        <v>20</v>
      </c>
      <c r="Z56" s="562">
        <v>21</v>
      </c>
      <c r="AA56" s="562">
        <v>22</v>
      </c>
      <c r="AB56" s="562">
        <v>23</v>
      </c>
      <c r="AC56" s="562">
        <v>24</v>
      </c>
      <c r="AD56" s="562">
        <v>25</v>
      </c>
      <c r="AE56" s="562">
        <v>26</v>
      </c>
      <c r="AF56" s="562">
        <v>27</v>
      </c>
      <c r="AG56" s="562">
        <v>28</v>
      </c>
      <c r="AH56" s="562">
        <v>29</v>
      </c>
      <c r="AI56" s="562">
        <v>30</v>
      </c>
      <c r="AJ56" s="562">
        <v>31</v>
      </c>
      <c r="AK56" s="562">
        <v>32</v>
      </c>
      <c r="AL56" s="562">
        <v>33</v>
      </c>
      <c r="AM56" s="562">
        <v>34</v>
      </c>
      <c r="AN56" s="562">
        <v>35</v>
      </c>
      <c r="AO56" s="562">
        <v>36</v>
      </c>
      <c r="AP56" s="562">
        <v>37</v>
      </c>
      <c r="AQ56" s="562">
        <v>38</v>
      </c>
      <c r="AR56" s="562">
        <v>39</v>
      </c>
      <c r="AS56" s="562">
        <v>40</v>
      </c>
    </row>
    <row r="57" spans="2:45" x14ac:dyDescent="0.3">
      <c r="F57" s="562"/>
      <c r="G57" s="562"/>
      <c r="H57" s="562"/>
      <c r="I57" s="562"/>
      <c r="J57" s="562"/>
      <c r="K57" s="562"/>
      <c r="L57" s="562"/>
      <c r="M57" s="562"/>
      <c r="N57" s="562"/>
      <c r="O57" s="562"/>
      <c r="P57" s="562"/>
      <c r="Q57" s="562"/>
      <c r="R57" s="562"/>
      <c r="S57" s="562"/>
      <c r="T57" s="562"/>
      <c r="U57" s="562"/>
      <c r="V57" s="562"/>
      <c r="W57" s="562"/>
      <c r="X57" s="562"/>
      <c r="Y57" s="562"/>
      <c r="Z57" s="562"/>
      <c r="AA57" s="562"/>
      <c r="AB57" s="562"/>
      <c r="AC57" s="562"/>
      <c r="AD57" s="562"/>
      <c r="AE57" s="562"/>
      <c r="AF57" s="562"/>
      <c r="AG57" s="562"/>
      <c r="AH57" s="562"/>
      <c r="AI57" s="562"/>
      <c r="AJ57" s="562"/>
      <c r="AK57" s="562"/>
      <c r="AL57" s="562"/>
      <c r="AM57" s="562"/>
      <c r="AN57" s="562"/>
      <c r="AO57" s="562"/>
      <c r="AP57" s="562"/>
      <c r="AQ57" s="562"/>
      <c r="AR57" s="562"/>
      <c r="AS57" s="562"/>
    </row>
  </sheetData>
  <sheetProtection algorithmName="SHA-512" hashValue="yc3mwFBNoaw9z88THGpNslDR7MLvDN5/WOzk90lsii9PmxVOg1DUvfvJ8sLSJawaVG8fWf02vvO5x2Kf6MnlTQ==" saltValue="Yw4CyppAfb7fuN5PStznIw==" spinCount="100000" sheet="1" selectLockedCells="1"/>
  <pageMargins left="0.25" right="0.25" top="0.3" bottom="0.3" header="0.3" footer="0.1"/>
  <pageSetup paperSize="5" scale="85" fitToWidth="0" orientation="landscape" r:id="rId1"/>
  <headerFooter>
    <oddFooter>&amp;L&amp;"Arial Narrow,Regular"&amp;8
&amp;A&amp;R&amp;"Arial Narrow,Regular"&amp;8Print Date: &amp;D
Page &amp;P of &amp;N</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A5C66-0BC5-4471-9399-939ABFB36AD0}">
  <sheetPr codeName="Sheet13"/>
  <dimension ref="A1:V20"/>
  <sheetViews>
    <sheetView view="pageBreakPreview" zoomScale="115" zoomScaleNormal="70" zoomScaleSheetLayoutView="115" workbookViewId="0">
      <selection activeCell="G28" sqref="G28"/>
    </sheetView>
    <sheetView workbookViewId="1"/>
  </sheetViews>
  <sheetFormatPr defaultColWidth="8.54296875" defaultRowHeight="14" x14ac:dyDescent="0.3"/>
  <cols>
    <col min="1" max="1" width="1.81640625" style="311" bestFit="1" customWidth="1"/>
    <col min="2" max="2" width="19" style="311" customWidth="1"/>
    <col min="3" max="3" width="19.453125" style="311" customWidth="1"/>
    <col min="4" max="4" width="20.453125" style="311" customWidth="1"/>
    <col min="5" max="5" width="16.54296875" style="311" customWidth="1"/>
    <col min="6" max="7" width="15.54296875" style="311" customWidth="1"/>
    <col min="8" max="8" width="15.453125" style="311" customWidth="1"/>
    <col min="9" max="10" width="13.453125" style="311" customWidth="1"/>
    <col min="11" max="11" width="14.1796875" style="311" customWidth="1"/>
    <col min="12" max="12" width="13.54296875" style="311" customWidth="1"/>
    <col min="13" max="13" width="14.1796875" style="311" customWidth="1"/>
    <col min="14" max="14" width="15.54296875" style="311" customWidth="1"/>
    <col min="15" max="16384" width="8.54296875" style="311"/>
  </cols>
  <sheetData>
    <row r="1" spans="1:22" x14ac:dyDescent="0.3">
      <c r="B1" s="311" t="s">
        <v>896</v>
      </c>
    </row>
    <row r="2" spans="1:22" s="315" customFormat="1" ht="15" thickBot="1" x14ac:dyDescent="0.4">
      <c r="A2"/>
      <c r="B2"/>
      <c r="C2"/>
      <c r="D2"/>
      <c r="E2"/>
      <c r="F2"/>
      <c r="G2"/>
      <c r="H2"/>
      <c r="I2"/>
      <c r="J2" s="311"/>
      <c r="K2" s="311"/>
      <c r="L2" s="311"/>
      <c r="M2" s="311"/>
      <c r="N2" s="311"/>
      <c r="O2" s="311"/>
      <c r="P2" s="311"/>
      <c r="Q2" s="311"/>
      <c r="R2" s="311"/>
      <c r="S2" s="311"/>
      <c r="T2" s="311"/>
      <c r="U2" s="311"/>
      <c r="V2" s="311"/>
    </row>
    <row r="3" spans="1:22" s="738" customFormat="1" ht="42" x14ac:dyDescent="0.35">
      <c r="B3" s="739"/>
      <c r="C3" s="756" t="s">
        <v>903</v>
      </c>
      <c r="D3" s="757" t="s">
        <v>904</v>
      </c>
      <c r="E3" s="758" t="s">
        <v>905</v>
      </c>
      <c r="F3" s="753" t="s">
        <v>906</v>
      </c>
      <c r="G3" s="754" t="s">
        <v>907</v>
      </c>
      <c r="H3" s="755" t="s">
        <v>908</v>
      </c>
      <c r="I3" s="742" t="s">
        <v>909</v>
      </c>
      <c r="J3" s="743" t="s">
        <v>910</v>
      </c>
      <c r="K3" s="744" t="s">
        <v>911</v>
      </c>
      <c r="L3" s="750" t="s">
        <v>912</v>
      </c>
      <c r="M3" s="751" t="s">
        <v>913</v>
      </c>
      <c r="N3" s="752" t="s">
        <v>914</v>
      </c>
    </row>
    <row r="4" spans="1:22" x14ac:dyDescent="0.3">
      <c r="B4" s="313" t="s">
        <v>78</v>
      </c>
      <c r="C4" s="745">
        <v>380</v>
      </c>
      <c r="D4" s="314">
        <v>405</v>
      </c>
      <c r="E4" s="746">
        <v>430</v>
      </c>
      <c r="F4" s="745">
        <v>220</v>
      </c>
      <c r="G4" s="314">
        <v>260</v>
      </c>
      <c r="H4" s="746">
        <v>300</v>
      </c>
      <c r="I4" s="745">
        <v>405</v>
      </c>
      <c r="J4" s="314">
        <v>430</v>
      </c>
      <c r="K4" s="746">
        <v>455</v>
      </c>
      <c r="L4" s="745">
        <v>260</v>
      </c>
      <c r="M4" s="314">
        <v>300</v>
      </c>
      <c r="N4" s="746">
        <v>340</v>
      </c>
    </row>
    <row r="5" spans="1:22" x14ac:dyDescent="0.3">
      <c r="B5" s="313" t="s">
        <v>412</v>
      </c>
      <c r="C5" s="745">
        <v>310</v>
      </c>
      <c r="D5" s="314">
        <v>335</v>
      </c>
      <c r="E5" s="746">
        <v>360</v>
      </c>
      <c r="F5" s="745">
        <v>210</v>
      </c>
      <c r="G5" s="314">
        <v>250</v>
      </c>
      <c r="H5" s="746">
        <v>290</v>
      </c>
      <c r="I5" s="745">
        <v>335</v>
      </c>
      <c r="J5" s="314">
        <v>360</v>
      </c>
      <c r="K5" s="746">
        <v>385</v>
      </c>
      <c r="L5" s="745">
        <v>250</v>
      </c>
      <c r="M5" s="314">
        <v>290</v>
      </c>
      <c r="N5" s="746">
        <v>330</v>
      </c>
    </row>
    <row r="6" spans="1:22" x14ac:dyDescent="0.3">
      <c r="B6" s="313" t="s">
        <v>83</v>
      </c>
      <c r="C6" s="745">
        <v>235</v>
      </c>
      <c r="D6" s="314">
        <v>260</v>
      </c>
      <c r="E6" s="746">
        <v>285</v>
      </c>
      <c r="F6" s="745">
        <v>175</v>
      </c>
      <c r="G6" s="314">
        <v>215</v>
      </c>
      <c r="H6" s="746">
        <v>255</v>
      </c>
      <c r="I6" s="745">
        <v>320</v>
      </c>
      <c r="J6" s="314">
        <v>345</v>
      </c>
      <c r="K6" s="746">
        <v>370</v>
      </c>
      <c r="L6" s="745">
        <v>215</v>
      </c>
      <c r="M6" s="314">
        <v>255</v>
      </c>
      <c r="N6" s="746">
        <v>295</v>
      </c>
    </row>
    <row r="7" spans="1:22" ht="14.5" thickBot="1" x14ac:dyDescent="0.35">
      <c r="B7" s="311" t="s">
        <v>84</v>
      </c>
      <c r="C7" s="747">
        <v>230</v>
      </c>
      <c r="D7" s="748">
        <v>255</v>
      </c>
      <c r="E7" s="749">
        <v>280</v>
      </c>
      <c r="F7" s="747">
        <v>120</v>
      </c>
      <c r="G7" s="748">
        <v>160</v>
      </c>
      <c r="H7" s="749">
        <v>200</v>
      </c>
      <c r="I7" s="747">
        <v>315</v>
      </c>
      <c r="J7" s="748">
        <v>340</v>
      </c>
      <c r="K7" s="749">
        <v>365</v>
      </c>
      <c r="L7" s="747">
        <v>160</v>
      </c>
      <c r="M7" s="748">
        <v>200</v>
      </c>
      <c r="N7" s="749">
        <v>240</v>
      </c>
    </row>
    <row r="8" spans="1:22" x14ac:dyDescent="0.3">
      <c r="C8" s="314"/>
      <c r="D8" s="314"/>
      <c r="E8" s="314"/>
      <c r="F8" s="314"/>
      <c r="G8" s="314"/>
      <c r="H8" s="314"/>
    </row>
    <row r="9" spans="1:22" x14ac:dyDescent="0.3">
      <c r="C9" s="314"/>
      <c r="D9" s="314"/>
      <c r="E9" s="314"/>
      <c r="F9" s="314"/>
      <c r="G9" s="314"/>
      <c r="H9" s="314"/>
    </row>
    <row r="10" spans="1:22" x14ac:dyDescent="0.3">
      <c r="B10" s="425" t="s">
        <v>595</v>
      </c>
    </row>
    <row r="11" spans="1:22" x14ac:dyDescent="0.3">
      <c r="B11" s="311" t="s">
        <v>78</v>
      </c>
      <c r="C11" s="312">
        <v>0.1</v>
      </c>
    </row>
    <row r="12" spans="1:22" x14ac:dyDescent="0.3">
      <c r="B12" s="311" t="s">
        <v>412</v>
      </c>
      <c r="C12" s="312">
        <v>0.15</v>
      </c>
    </row>
    <row r="13" spans="1:22" x14ac:dyDescent="0.3">
      <c r="B13" s="311" t="s">
        <v>83</v>
      </c>
      <c r="C13" s="312">
        <v>0.15</v>
      </c>
    </row>
    <row r="14" spans="1:22" x14ac:dyDescent="0.3">
      <c r="B14" s="311" t="s">
        <v>84</v>
      </c>
      <c r="C14" s="312">
        <v>0.2</v>
      </c>
    </row>
    <row r="19" spans="2:7" x14ac:dyDescent="0.3">
      <c r="B19" s="1195" t="s">
        <v>613</v>
      </c>
      <c r="C19" s="1195"/>
      <c r="D19" s="1195"/>
      <c r="E19" s="1195"/>
      <c r="F19" s="1195"/>
      <c r="G19" s="1195"/>
    </row>
    <row r="20" spans="2:7" x14ac:dyDescent="0.3">
      <c r="B20" s="1195"/>
      <c r="C20" s="1195"/>
      <c r="D20" s="1195"/>
      <c r="E20" s="1195"/>
      <c r="F20" s="1195"/>
      <c r="G20" s="1195"/>
    </row>
  </sheetData>
  <mergeCells count="1">
    <mergeCell ref="B19:G20"/>
  </mergeCells>
  <pageMargins left="0.7" right="0.7" top="0.75" bottom="0.75" header="0.3" footer="0.3"/>
  <pageSetup scale="7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EC9F6-FBC4-4BD4-8F2F-C890DD6D6304}">
  <sheetPr codeName="Sheet14"/>
  <dimension ref="B1:J29"/>
  <sheetViews>
    <sheetView showGridLines="0" defaultGridColor="0" view="pageBreakPreview" topLeftCell="A9" colorId="22" zoomScale="70" zoomScaleNormal="85" zoomScaleSheetLayoutView="70" zoomScalePageLayoutView="40" workbookViewId="0">
      <selection activeCell="B1" sqref="B1"/>
    </sheetView>
    <sheetView workbookViewId="1"/>
  </sheetViews>
  <sheetFormatPr defaultColWidth="12.453125" defaultRowHeight="15" customHeight="1" x14ac:dyDescent="0.35"/>
  <cols>
    <col min="1" max="1" width="9.1796875" style="183" customWidth="1"/>
    <col min="2" max="2" width="20.54296875" style="183" customWidth="1"/>
    <col min="3" max="3" width="11" style="183" customWidth="1"/>
    <col min="4" max="4" width="4" style="183" bestFit="1" customWidth="1"/>
    <col min="5" max="5" width="20.453125" style="183" customWidth="1"/>
    <col min="6" max="6" width="5.1796875" style="183" customWidth="1"/>
    <col min="7" max="7" width="20" style="183" customWidth="1"/>
    <col min="8" max="8" width="10" style="183" customWidth="1"/>
    <col min="9" max="9" width="14.54296875" style="183" customWidth="1"/>
    <col min="10" max="10" width="10.1796875" style="183" bestFit="1" customWidth="1"/>
    <col min="11" max="11" width="9.1796875" style="183" customWidth="1"/>
    <col min="12" max="12" width="20.54296875" style="183" customWidth="1"/>
    <col min="13" max="13" width="11" style="183" customWidth="1"/>
    <col min="14" max="14" width="4" style="183" bestFit="1" customWidth="1"/>
    <col min="15" max="15" width="20.453125" style="183" customWidth="1"/>
    <col min="16" max="16" width="5.1796875" style="183" customWidth="1"/>
    <col min="17" max="17" width="20" style="183" customWidth="1"/>
    <col min="18" max="18" width="10" style="183" customWidth="1"/>
    <col min="19" max="19" width="14.54296875" style="183" customWidth="1"/>
    <col min="20" max="20" width="10.1796875" style="183" bestFit="1" customWidth="1"/>
    <col min="21" max="94" width="9.1796875" style="183" customWidth="1"/>
    <col min="95" max="16384" width="12.453125" style="183"/>
  </cols>
  <sheetData>
    <row r="1" spans="2:10" ht="15" customHeight="1" x14ac:dyDescent="0.35">
      <c r="B1" s="194"/>
      <c r="C1" s="194"/>
      <c r="D1" s="194"/>
      <c r="E1" s="194"/>
      <c r="F1" s="194"/>
      <c r="G1" s="194"/>
      <c r="H1" s="194"/>
      <c r="I1" s="194"/>
      <c r="J1" s="194"/>
    </row>
    <row r="7" spans="2:10" ht="20.25" customHeight="1" x14ac:dyDescent="0.4">
      <c r="B7" s="1196">
        <f>'PPA ps1'!C3</f>
        <v>0</v>
      </c>
      <c r="C7" s="1196"/>
      <c r="D7" s="1196"/>
      <c r="E7" s="1196"/>
    </row>
    <row r="8" spans="2:10" ht="21" customHeight="1" x14ac:dyDescent="0.4">
      <c r="B8" s="1197" t="str">
        <f>'PPA ps1'!C4</f>
        <v>[M/D/YYYY]</v>
      </c>
      <c r="C8" s="1197"/>
      <c r="D8" s="1197"/>
      <c r="E8" s="1197"/>
    </row>
    <row r="15" spans="2:10" ht="32.25" customHeight="1" x14ac:dyDescent="0.65">
      <c r="F15" s="664" t="str">
        <f>'PPA ps1'!C9</f>
        <v/>
      </c>
    </row>
    <row r="16" spans="2:10" ht="32.25" customHeight="1" x14ac:dyDescent="0.65">
      <c r="F16" s="664" t="str">
        <f>'PPA ps1'!C10</f>
        <v/>
      </c>
    </row>
    <row r="17" spans="6:6" ht="32.25" customHeight="1" x14ac:dyDescent="0.65">
      <c r="F17" s="664" t="e">
        <f>'PPA ps1'!C11</f>
        <v>#REF!</v>
      </c>
    </row>
    <row r="21" spans="6:6" ht="27.75" customHeight="1" x14ac:dyDescent="0.5">
      <c r="F21" s="665" t="str">
        <f>'PPA ps1'!C14</f>
        <v/>
      </c>
    </row>
    <row r="22" spans="6:6" ht="32.25" customHeight="1" x14ac:dyDescent="0.5">
      <c r="F22" s="665" t="s">
        <v>785</v>
      </c>
    </row>
    <row r="29" spans="6:6" ht="15" customHeight="1" x14ac:dyDescent="0.35">
      <c r="F29" s="190" t="s">
        <v>786</v>
      </c>
    </row>
  </sheetData>
  <sheetProtection formatRows="0"/>
  <mergeCells count="2">
    <mergeCell ref="B7:E7"/>
    <mergeCell ref="B8:E8"/>
  </mergeCells>
  <pageMargins left="0.25" right="0.25" top="0.3" bottom="0.3" header="0.3" footer="0.1"/>
  <pageSetup scale="87" fitToHeight="3" orientation="portrait" r:id="rId1"/>
  <headerFooter>
    <oddFooter>&amp;LPage: &amp;P&amp;CTab: &amp;A&amp;RPrint Date: &amp;D</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pageSetUpPr fitToPage="1"/>
  </sheetPr>
  <dimension ref="A1:T82"/>
  <sheetViews>
    <sheetView showGridLines="0" defaultGridColor="0" view="pageBreakPreview" topLeftCell="B7" colorId="22" zoomScaleNormal="85" zoomScaleSheetLayoutView="100" workbookViewId="0">
      <selection activeCell="B1" sqref="B1"/>
    </sheetView>
    <sheetView workbookViewId="1"/>
  </sheetViews>
  <sheetFormatPr defaultColWidth="12.453125" defaultRowHeight="15" customHeight="1" outlineLevelRow="1" x14ac:dyDescent="0.35"/>
  <cols>
    <col min="1" max="1" width="3.54296875" style="183" customWidth="1"/>
    <col min="2" max="2" width="20.54296875" style="183" customWidth="1"/>
    <col min="3" max="3" width="14.26953125" style="183" customWidth="1"/>
    <col min="4" max="4" width="5.26953125" style="183" customWidth="1"/>
    <col min="5" max="5" width="24" style="183" customWidth="1"/>
    <col min="6" max="6" width="6.1796875" style="183" customWidth="1"/>
    <col min="7" max="7" width="23.81640625" style="183" customWidth="1"/>
    <col min="8" max="8" width="10" style="183" customWidth="1"/>
    <col min="9" max="9" width="20" style="183" customWidth="1"/>
    <col min="10" max="10" width="10.1796875" style="183" bestFit="1" customWidth="1"/>
    <col min="11" max="11" width="9.1796875" style="183" customWidth="1"/>
    <col min="12" max="12" width="20.54296875" style="183" customWidth="1"/>
    <col min="13" max="13" width="11" style="183" customWidth="1"/>
    <col min="14" max="14" width="4" style="183" bestFit="1" customWidth="1"/>
    <col min="15" max="15" width="20.453125" style="183" customWidth="1"/>
    <col min="16" max="16" width="5.1796875" style="183" customWidth="1"/>
    <col min="17" max="17" width="20" style="183" customWidth="1"/>
    <col min="18" max="18" width="10" style="183" customWidth="1"/>
    <col min="19" max="19" width="14.54296875" style="183" customWidth="1"/>
    <col min="20" max="20" width="10.1796875" style="183" bestFit="1" customWidth="1"/>
    <col min="21" max="94" width="9.1796875" style="183" customWidth="1"/>
    <col min="95" max="16384" width="12.453125" style="183"/>
  </cols>
  <sheetData>
    <row r="1" spans="1:19" ht="5.15" customHeight="1" x14ac:dyDescent="0.35">
      <c r="E1" s="187"/>
      <c r="F1" s="188"/>
      <c r="G1" s="188"/>
      <c r="H1" s="188"/>
      <c r="I1" s="188"/>
      <c r="J1" s="75"/>
      <c r="K1" s="75"/>
      <c r="L1" s="75"/>
    </row>
    <row r="2" spans="1:19" s="88" customFormat="1" ht="20.149999999999999" customHeight="1" x14ac:dyDescent="0.35">
      <c r="A2" s="1198" t="s">
        <v>322</v>
      </c>
      <c r="B2" s="96" t="s">
        <v>569</v>
      </c>
      <c r="C2" s="214"/>
      <c r="D2" s="214"/>
      <c r="E2" s="214"/>
      <c r="F2" s="214"/>
      <c r="G2" s="214"/>
      <c r="H2" s="104" t="s">
        <v>71</v>
      </c>
      <c r="I2" s="1208"/>
      <c r="J2" s="1208"/>
      <c r="K2" s="214"/>
      <c r="L2" s="214"/>
      <c r="M2" s="240"/>
      <c r="N2" s="214"/>
      <c r="O2" s="214"/>
      <c r="P2" s="214"/>
    </row>
    <row r="3" spans="1:19" s="88" customFormat="1" ht="15" customHeight="1" x14ac:dyDescent="0.35">
      <c r="A3" s="1198"/>
      <c r="B3" s="96" t="s">
        <v>319</v>
      </c>
      <c r="C3" s="1205"/>
      <c r="D3" s="1205"/>
      <c r="E3" s="1205"/>
      <c r="F3" s="96"/>
      <c r="G3" s="96"/>
      <c r="H3" s="104"/>
      <c r="I3" s="1208"/>
      <c r="J3" s="1208"/>
      <c r="K3" s="96"/>
      <c r="L3" s="96"/>
      <c r="M3" s="96"/>
      <c r="N3" s="96"/>
      <c r="O3" s="96"/>
      <c r="P3" s="96"/>
    </row>
    <row r="4" spans="1:19" s="88" customFormat="1" ht="15" customHeight="1" thickBot="1" x14ac:dyDescent="0.4">
      <c r="A4" s="1198"/>
      <c r="B4" s="96" t="s">
        <v>321</v>
      </c>
      <c r="C4" s="228" t="s">
        <v>334</v>
      </c>
      <c r="D4" s="90"/>
      <c r="E4" s="158"/>
      <c r="F4" s="91"/>
      <c r="G4" s="91"/>
      <c r="I4"/>
      <c r="J4"/>
      <c r="K4" s="91"/>
      <c r="L4" s="91"/>
      <c r="M4" s="92"/>
      <c r="N4" s="92"/>
      <c r="O4" s="92"/>
    </row>
    <row r="5" spans="1:19" s="88" customFormat="1" ht="15" customHeight="1" thickTop="1" thickBot="1" x14ac:dyDescent="0.4">
      <c r="A5" s="1198"/>
      <c r="B5" s="1216" t="s">
        <v>52</v>
      </c>
      <c r="C5" s="1216"/>
      <c r="D5" s="1216"/>
      <c r="E5" s="1216"/>
      <c r="F5" s="1216"/>
      <c r="G5" s="1216"/>
      <c r="H5" s="1216"/>
      <c r="I5" s="1216"/>
      <c r="J5" s="1216"/>
      <c r="K5" s="194"/>
      <c r="L5" s="194"/>
      <c r="M5" s="194"/>
      <c r="N5" s="194"/>
      <c r="O5" s="194"/>
      <c r="P5" s="194"/>
      <c r="S5" s="93"/>
    </row>
    <row r="6" spans="1:19" s="88" customFormat="1" ht="15" customHeight="1" thickTop="1" x14ac:dyDescent="0.35">
      <c r="A6" s="1198"/>
      <c r="B6" s="91"/>
      <c r="C6" s="158"/>
      <c r="D6" s="158"/>
      <c r="E6" s="158"/>
      <c r="F6" s="91"/>
      <c r="G6" s="91"/>
      <c r="H6" s="91"/>
      <c r="I6" s="91"/>
      <c r="J6" s="91"/>
      <c r="K6" s="94"/>
      <c r="L6" s="94"/>
      <c r="M6" s="95"/>
      <c r="N6" s="95"/>
      <c r="O6" s="95"/>
    </row>
    <row r="7" spans="1:19" s="88" customFormat="1" ht="15" customHeight="1" x14ac:dyDescent="0.35">
      <c r="A7" s="1198"/>
      <c r="B7" s="184" t="s">
        <v>51</v>
      </c>
      <c r="C7" s="158">
        <f>'A_Description and Fund Request'!C6</f>
        <v>0</v>
      </c>
      <c r="D7" s="158"/>
      <c r="E7" s="158"/>
      <c r="G7" s="91"/>
      <c r="H7" s="91"/>
      <c r="I7" s="91"/>
      <c r="L7" s="91"/>
      <c r="O7" s="1214"/>
      <c r="P7" s="1214"/>
    </row>
    <row r="8" spans="1:19" s="88" customFormat="1" ht="5.15" customHeight="1" x14ac:dyDescent="0.35">
      <c r="A8" s="1198"/>
      <c r="B8" s="96"/>
      <c r="C8" s="158"/>
      <c r="D8" s="158"/>
      <c r="E8" s="158"/>
      <c r="F8" s="91"/>
      <c r="G8" s="91"/>
      <c r="H8" s="91"/>
      <c r="I8" s="91"/>
      <c r="L8" s="91"/>
      <c r="O8" s="140"/>
      <c r="P8" s="140"/>
    </row>
    <row r="9" spans="1:19" s="88" customFormat="1" ht="15" customHeight="1" x14ac:dyDescent="0.35">
      <c r="A9" s="1198"/>
      <c r="B9" s="96" t="s">
        <v>406</v>
      </c>
      <c r="C9" s="97" t="str" cm="1">
        <f t="array" ref="C9:D9">IF('A_Description and Fund Request'!C5:D5=0,"",'A_Description and Fund Request'!C5:D5)</f>
        <v/>
      </c>
      <c r="D9" s="98" t="str">
        <v/>
      </c>
      <c r="E9" s="96"/>
      <c r="F9" s="184" t="s">
        <v>315</v>
      </c>
      <c r="I9" s="184"/>
      <c r="J9" s="184"/>
      <c r="L9" s="93"/>
      <c r="O9" s="1215"/>
      <c r="P9" s="1215"/>
    </row>
    <row r="10" spans="1:19" s="88" customFormat="1" ht="15" customHeight="1" x14ac:dyDescent="0.35">
      <c r="A10" s="1198"/>
      <c r="B10" s="96" t="s">
        <v>134</v>
      </c>
      <c r="C10" s="97" t="str">
        <f>IF(C_Site!D14=0,"",C_Site!D14)</f>
        <v/>
      </c>
      <c r="D10" s="99"/>
      <c r="E10" s="99"/>
      <c r="F10" s="217" t="s">
        <v>232</v>
      </c>
      <c r="H10" s="229" t="str">
        <f>IF(C_Site!N12=0,"",C_Site!N12)</f>
        <v/>
      </c>
    </row>
    <row r="11" spans="1:19" s="88" customFormat="1" ht="15" customHeight="1" x14ac:dyDescent="0.35">
      <c r="A11" s="1198"/>
      <c r="B11" s="88" t="s">
        <v>328</v>
      </c>
      <c r="C11" s="97" t="e">
        <f>IF(C_Site!#REF!=0,"",C_Site!#REF!&amp;", "&amp;C_Site!D15)</f>
        <v>#REF!</v>
      </c>
      <c r="D11" s="100"/>
      <c r="F11" s="97" t="str">
        <f>IF(C_Site!L13=0,"",C_Site!L13)</f>
        <v/>
      </c>
      <c r="G11" s="222" t="str">
        <f>IF(C_Site!N13=0,"","- Alderman:")</f>
        <v/>
      </c>
      <c r="H11" s="229" t="str">
        <f>IF(C_Site!N13=0,"",C_Site!N13)</f>
        <v/>
      </c>
      <c r="J11" s="220"/>
    </row>
    <row r="12" spans="1:19" s="88" customFormat="1" ht="15" customHeight="1" x14ac:dyDescent="0.35">
      <c r="A12" s="1198"/>
      <c r="B12" s="94" t="str">
        <f>IF(C12="","","Note:")</f>
        <v/>
      </c>
      <c r="C12" s="93" t="str">
        <f>IF(C_Site!E77=0,"","There are multiple Sites in this Development.")</f>
        <v/>
      </c>
      <c r="D12" s="93"/>
      <c r="F12" s="97" t="str">
        <f>IF(C_Site!L14=0,"",C_Site!L14)</f>
        <v/>
      </c>
      <c r="G12" s="222" t="s">
        <v>316</v>
      </c>
      <c r="H12" s="229" t="str">
        <f>IF(C_Site!N14=0,"",C_Site!N14)</f>
        <v/>
      </c>
      <c r="J12" s="220"/>
    </row>
    <row r="13" spans="1:19" s="88" customFormat="1" ht="15" customHeight="1" x14ac:dyDescent="0.35">
      <c r="A13" s="1198"/>
      <c r="B13" s="96" t="s">
        <v>301</v>
      </c>
      <c r="C13" s="97" t="str">
        <f>IF(C_Site!D17=0,"",C_Site!D17&amp;" / "&amp;C_Site!D13)</f>
        <v/>
      </c>
      <c r="F13" s="97" t="str">
        <f>IF(C_Site!L15=0,"",C_Site!L15)</f>
        <v/>
      </c>
      <c r="G13" s="222" t="s">
        <v>317</v>
      </c>
      <c r="H13" s="229" t="str">
        <f>IF(C_Site!N15=0,"",C_Site!N15)</f>
        <v/>
      </c>
      <c r="J13" s="220"/>
    </row>
    <row r="14" spans="1:19" s="88" customFormat="1" ht="15" customHeight="1" x14ac:dyDescent="0.35">
      <c r="A14" s="1198"/>
      <c r="B14" s="96" t="s">
        <v>79</v>
      </c>
      <c r="C14" s="88" t="str">
        <f>IF('A_Description and Fund Request'!C8="","",'A_Description and Fund Request'!C8)</f>
        <v/>
      </c>
      <c r="F14" s="97" t="str">
        <f>IF(C_Site!L16=0,"",C_Site!L16)</f>
        <v/>
      </c>
      <c r="G14" s="222" t="s">
        <v>318</v>
      </c>
      <c r="H14" s="229" t="str">
        <f>IF(C_Site!N16=0,"",C_Site!N16)</f>
        <v/>
      </c>
      <c r="J14" s="220"/>
    </row>
    <row r="15" spans="1:19" s="88" customFormat="1" ht="15" customHeight="1" x14ac:dyDescent="0.35">
      <c r="A15" s="1198"/>
      <c r="B15" s="96" t="s">
        <v>49</v>
      </c>
      <c r="C15" s="88" t="str">
        <f>IF('A_Description and Fund Request'!C7="","",'A_Description and Fund Request'!C7)</f>
        <v/>
      </c>
      <c r="J15" s="220"/>
    </row>
    <row r="16" spans="1:19" s="88" customFormat="1" ht="15" customHeight="1" outlineLevel="1" x14ac:dyDescent="0.35">
      <c r="A16" s="1198"/>
      <c r="B16" s="96" t="s">
        <v>715</v>
      </c>
      <c r="F16" s="1206" t="s">
        <v>330</v>
      </c>
      <c r="G16" s="1206"/>
      <c r="H16" s="1207" t="str">
        <f>IF(C_Site!L21=0,"",C_Site!L21)</f>
        <v/>
      </c>
      <c r="I16" s="1207"/>
      <c r="J16" s="1207"/>
    </row>
    <row r="17" spans="1:16" s="88" customFormat="1" ht="15" customHeight="1" x14ac:dyDescent="0.35">
      <c r="A17" s="1198"/>
      <c r="F17" s="113"/>
      <c r="H17" s="1208"/>
      <c r="I17" s="1208"/>
      <c r="J17" s="1208"/>
      <c r="K17" s="230"/>
    </row>
    <row r="18" spans="1:16" s="88" customFormat="1" ht="15" customHeight="1" x14ac:dyDescent="0.35">
      <c r="A18" s="1198"/>
      <c r="B18" s="96" t="s">
        <v>407</v>
      </c>
      <c r="C18" s="89"/>
      <c r="D18" s="104" t="s">
        <v>332</v>
      </c>
      <c r="F18" s="113" t="s">
        <v>403</v>
      </c>
      <c r="H18" s="1217" t="str" cm="1">
        <f t="array" ref="H18">IFERROR(_xlfn.IFS('A_Description and Fund Request'!B18="X","9% LIHTC",'A_Description and Fund Request'!B19="X","4% LIHTC"),"")</f>
        <v/>
      </c>
      <c r="I18" s="1217"/>
      <c r="J18" s="1217"/>
    </row>
    <row r="19" spans="1:16" s="88" customFormat="1" ht="15" customHeight="1" x14ac:dyDescent="0.35">
      <c r="A19" s="1198"/>
      <c r="B19" s="96"/>
      <c r="C19" s="89"/>
      <c r="D19" s="104"/>
      <c r="F19" s="113" t="s">
        <v>1028</v>
      </c>
      <c r="H19" s="189" t="e" cm="1">
        <f t="array" ref="H19">_xlfn.IFS('A_Description and Fund Request'!B21="X","Permanent Supportive Housing",'A_Description and Fund Request'!B22="X","Non Congregate Shelter")</f>
        <v>#N/A</v>
      </c>
      <c r="I19" s="189"/>
      <c r="J19" s="189"/>
    </row>
    <row r="20" spans="1:16" s="88" customFormat="1" ht="15.75" customHeight="1" x14ac:dyDescent="0.35">
      <c r="A20" s="1198"/>
      <c r="B20" s="96"/>
      <c r="C20" s="234">
        <v>0</v>
      </c>
      <c r="D20" s="104"/>
      <c r="F20" s="113" t="s">
        <v>320</v>
      </c>
    </row>
    <row r="21" spans="1:16" s="88" customFormat="1" ht="15" customHeight="1" x14ac:dyDescent="0.35">
      <c r="A21" s="1198"/>
      <c r="B21" s="236"/>
      <c r="C21" s="237" t="str">
        <f t="array" ref="C21">IFERROR(INDEX('G_Unit Mix'!$L$8:$L$33, MATCH(0, COUNTIF($C$20:C20,'G_Unit Mix'!$L$8:$L$33), 0)),"")</f>
        <v/>
      </c>
      <c r="D21" s="501" t="str">
        <f>IF(C21="","",SUMIF('G_Unit Mix'!$L$8:$L$33,C21,'G_Unit Mix'!$N$8:$N$33))</f>
        <v/>
      </c>
      <c r="F21" s="176" t="s">
        <v>305</v>
      </c>
      <c r="G21" s="160" t="s">
        <v>300</v>
      </c>
      <c r="H21" s="195" t="s">
        <v>3</v>
      </c>
      <c r="I21" s="195" t="s">
        <v>838</v>
      </c>
      <c r="J21" s="196" t="s">
        <v>258</v>
      </c>
    </row>
    <row r="22" spans="1:16" s="88" customFormat="1" ht="15" customHeight="1" x14ac:dyDescent="0.35">
      <c r="A22" s="1198"/>
      <c r="B22" s="236"/>
      <c r="C22" s="238" t="str" cm="1">
        <f t="array" ref="C22">IFERROR(INDEX('G_Unit Mix'!$L$8:$L$33, MATCH(0, COUNTIF($C$20:C21,'G_Unit Mix'!$L$8:$L$33), 0)),"")</f>
        <v/>
      </c>
      <c r="D22" s="502" t="str">
        <f>IF(C22="","",SUMIF('G_Unit Mix'!$L$8:$L$33,C22,'G_Unit Mix'!$N$8:$N$33))</f>
        <v/>
      </c>
      <c r="F22" s="174"/>
      <c r="G22" s="221"/>
      <c r="H22" s="215"/>
      <c r="I22" s="227"/>
      <c r="J22" s="161"/>
    </row>
    <row r="23" spans="1:16" s="88" customFormat="1" ht="15" customHeight="1" x14ac:dyDescent="0.35">
      <c r="A23" s="1198"/>
      <c r="B23" s="236"/>
      <c r="C23" s="238" t="str">
        <f t="array" ref="C23">IFERROR(INDEX('G_Unit Mix'!$L$8:$L$33, MATCH(0, COUNTIF($C$20:C22,'G_Unit Mix'!$L$8:$L$33), 0)),"")</f>
        <v/>
      </c>
      <c r="D23" s="502" t="str">
        <f>IF(C23="","",SUMIF('G_Unit Mix'!$L$8:$L$33,C23,'G_Unit Mix'!$N$8:$N$33))</f>
        <v/>
      </c>
      <c r="F23" s="174"/>
      <c r="G23" s="221"/>
      <c r="H23" s="216"/>
      <c r="I23" s="227"/>
      <c r="J23" s="162"/>
      <c r="K23" s="212"/>
      <c r="L23" s="212"/>
      <c r="M23" s="179"/>
      <c r="N23" s="212"/>
      <c r="O23" s="212"/>
      <c r="P23" s="178"/>
    </row>
    <row r="24" spans="1:16" s="88" customFormat="1" ht="15" customHeight="1" x14ac:dyDescent="0.35">
      <c r="A24" s="1198"/>
      <c r="B24" s="236"/>
      <c r="C24" s="238" t="str">
        <f t="array" ref="C24">IFERROR(INDEX('G_Unit Mix'!$L$8:$L$33, MATCH(0, COUNTIF($C$20:C23,'G_Unit Mix'!$L$8:$L$33), 0)),"")</f>
        <v/>
      </c>
      <c r="D24" s="503" t="str">
        <f>IF(C24="","",SUMIF('G_Unit Mix'!$L$8:$L$33,C24,'G_Unit Mix'!$N$8:$N$33))</f>
        <v/>
      </c>
      <c r="F24" s="175"/>
      <c r="G24" s="221"/>
      <c r="H24" s="216"/>
      <c r="I24" s="227"/>
      <c r="J24" s="162"/>
      <c r="K24" s="212"/>
      <c r="L24" s="212"/>
      <c r="M24" s="179"/>
      <c r="N24" s="212"/>
      <c r="O24" s="212"/>
      <c r="P24" s="178"/>
    </row>
    <row r="25" spans="1:16" s="88" customFormat="1" ht="15" customHeight="1" x14ac:dyDescent="0.35">
      <c r="A25" s="1198"/>
      <c r="B25" s="236"/>
      <c r="C25" s="238" t="str">
        <f t="array" ref="C25">IFERROR(INDEX('G_Unit Mix'!$L$8:$L$33, MATCH(0, COUNTIF($C$20:C24,'G_Unit Mix'!$L$8:$L$33), 0)),"")</f>
        <v/>
      </c>
      <c r="D25" s="503" t="str">
        <f>IF(C25="","",SUMIF('G_Unit Mix'!$L$8:$L$33,C25,'G_Unit Mix'!$N$8:$N$33))</f>
        <v/>
      </c>
      <c r="F25" s="175"/>
      <c r="G25" s="221"/>
      <c r="H25" s="216"/>
      <c r="I25" s="227"/>
      <c r="J25" s="162"/>
      <c r="K25" s="212"/>
      <c r="L25" s="212"/>
      <c r="M25" s="179"/>
      <c r="N25" s="212"/>
      <c r="O25" s="212"/>
      <c r="P25" s="178"/>
    </row>
    <row r="26" spans="1:16" s="88" customFormat="1" ht="15" customHeight="1" x14ac:dyDescent="0.35">
      <c r="A26" s="1198"/>
      <c r="B26" s="236"/>
      <c r="C26" s="239" t="str">
        <f t="array" ref="C26">IFERROR(INDEX('G_Unit Mix'!$L$8:$L$33, MATCH(0, COUNTIF($C$20:C25,'G_Unit Mix'!$L$8:$L$33), 0)),"")</f>
        <v/>
      </c>
      <c r="D26" s="504" t="str">
        <f>IF(C26="","",SUMIF('G_Unit Mix'!$L$8:$L$33,C26,'G_Unit Mix'!$N$8:$N$33))</f>
        <v/>
      </c>
      <c r="F26" s="175"/>
      <c r="G26" s="221"/>
      <c r="H26" s="216"/>
      <c r="I26" s="227"/>
      <c r="J26" s="162"/>
      <c r="K26" s="212"/>
      <c r="L26" s="212"/>
      <c r="M26" s="179"/>
      <c r="N26" s="212"/>
      <c r="O26" s="212"/>
      <c r="P26" s="178"/>
    </row>
    <row r="27" spans="1:16" s="88" customFormat="1" ht="15" customHeight="1" x14ac:dyDescent="0.35">
      <c r="A27" s="1198"/>
      <c r="C27" s="235" t="s">
        <v>82</v>
      </c>
      <c r="D27" s="500">
        <f>SUM(D21:D26)</f>
        <v>0</v>
      </c>
      <c r="F27" s="180" t="s">
        <v>306</v>
      </c>
      <c r="G27" s="177"/>
      <c r="H27" s="223"/>
      <c r="I27" s="177"/>
      <c r="J27" s="224"/>
      <c r="K27" s="212"/>
      <c r="L27" s="265"/>
      <c r="M27" s="179"/>
      <c r="N27" s="212"/>
      <c r="O27" s="212"/>
      <c r="P27" s="178"/>
    </row>
    <row r="28" spans="1:16" s="88" customFormat="1" ht="15" customHeight="1" x14ac:dyDescent="0.35">
      <c r="A28" s="1198"/>
      <c r="C28" s="262"/>
      <c r="D28" s="211"/>
      <c r="F28" s="180"/>
      <c r="G28" s="212"/>
      <c r="H28" s="263"/>
      <c r="I28" s="212"/>
      <c r="J28" s="264"/>
      <c r="K28" s="212"/>
      <c r="L28" s="265"/>
      <c r="M28" s="179"/>
      <c r="N28" s="212"/>
      <c r="O28" s="212"/>
      <c r="P28" s="178"/>
    </row>
    <row r="29" spans="1:16" s="88" customFormat="1" ht="15" customHeight="1" x14ac:dyDescent="0.35">
      <c r="A29" s="1198"/>
      <c r="D29" s="211"/>
      <c r="F29" s="180" t="str">
        <f>IF(ISNUMBER(SEARCH("bond",G22)),"NOTE: The bond amount above is a not-to-exceed amount and may not reflect actual underwriting.", "")</f>
        <v/>
      </c>
      <c r="G29" s="212"/>
      <c r="H29" s="179"/>
      <c r="I29" s="212"/>
      <c r="J29" s="178"/>
    </row>
    <row r="30" spans="1:16" s="88" customFormat="1" ht="15" customHeight="1" outlineLevel="1" x14ac:dyDescent="0.35">
      <c r="A30" s="1198"/>
      <c r="B30" s="101" t="s">
        <v>66</v>
      </c>
      <c r="C30" s="1209"/>
      <c r="D30" s="1209"/>
      <c r="E30" s="1209"/>
      <c r="F30" s="1209"/>
      <c r="G30" s="1209"/>
      <c r="H30" s="1209"/>
      <c r="I30" s="1209"/>
      <c r="J30" s="1209"/>
    </row>
    <row r="31" spans="1:16" s="88" customFormat="1" ht="15" customHeight="1" outlineLevel="1" x14ac:dyDescent="0.35">
      <c r="A31" s="1198"/>
      <c r="B31" s="101"/>
      <c r="C31" s="261"/>
      <c r="D31" s="261"/>
      <c r="E31" s="261"/>
      <c r="F31" s="261"/>
      <c r="G31" s="261"/>
      <c r="H31" s="261"/>
      <c r="I31" s="261"/>
      <c r="J31" s="261"/>
    </row>
    <row r="32" spans="1:16" s="88" customFormat="1" ht="15" customHeight="1" outlineLevel="1" x14ac:dyDescent="0.35">
      <c r="A32" s="1198"/>
      <c r="B32" s="101" t="s">
        <v>847</v>
      </c>
      <c r="D32" s="98"/>
      <c r="L32" s="101" t="s">
        <v>1035</v>
      </c>
    </row>
    <row r="33" spans="1:20" s="88" customFormat="1" ht="52" customHeight="1" outlineLevel="1" x14ac:dyDescent="0.35">
      <c r="A33" s="1198"/>
      <c r="B33" s="1210" t="s">
        <v>333</v>
      </c>
      <c r="C33" s="1211"/>
      <c r="D33" s="1211"/>
      <c r="E33" s="1211"/>
      <c r="F33" s="1211"/>
      <c r="G33" s="1211"/>
      <c r="H33" s="1211"/>
      <c r="I33" s="1211"/>
      <c r="J33" s="1212"/>
      <c r="L33" s="1199" t="str">
        <f>IF('A_Description and Fund Request'!D33="","",'A_Description and Fund Request'!D33)</f>
        <v/>
      </c>
      <c r="M33" s="1200"/>
      <c r="N33" s="1200"/>
      <c r="O33" s="1200"/>
      <c r="P33" s="1200"/>
      <c r="Q33" s="1200"/>
      <c r="R33" s="1200"/>
      <c r="S33" s="1200"/>
      <c r="T33" s="1201"/>
    </row>
    <row r="34" spans="1:20" s="88" customFormat="1" ht="15" customHeight="1" x14ac:dyDescent="0.35">
      <c r="A34" s="1198"/>
    </row>
    <row r="35" spans="1:20" s="88" customFormat="1" ht="15" customHeight="1" x14ac:dyDescent="0.35">
      <c r="A35" s="1198"/>
      <c r="B35" s="101" t="s">
        <v>897</v>
      </c>
      <c r="L35" s="101" t="s">
        <v>1036</v>
      </c>
    </row>
    <row r="36" spans="1:20" s="88" customFormat="1" ht="92.15" customHeight="1" x14ac:dyDescent="0.35">
      <c r="A36" s="1198"/>
      <c r="B36" s="1210" t="s">
        <v>333</v>
      </c>
      <c r="C36" s="1211"/>
      <c r="D36" s="1211"/>
      <c r="E36" s="1211"/>
      <c r="F36" s="1211"/>
      <c r="G36" s="1211"/>
      <c r="H36" s="1211"/>
      <c r="I36" s="1211"/>
      <c r="J36" s="1212"/>
      <c r="L36" s="1210" t="str">
        <f>IF('A_Description and Fund Request'!B75="","",'A_Description and Fund Request'!B75)</f>
        <v/>
      </c>
      <c r="M36" s="1211"/>
      <c r="N36" s="1211"/>
      <c r="O36" s="1211"/>
      <c r="P36" s="1211"/>
      <c r="Q36" s="1211"/>
      <c r="R36" s="1211"/>
      <c r="S36" s="1211"/>
      <c r="T36" s="1212"/>
    </row>
    <row r="37" spans="1:20" s="88" customFormat="1" ht="15" customHeight="1" x14ac:dyDescent="0.35">
      <c r="A37" s="1198"/>
    </row>
    <row r="38" spans="1:20" s="88" customFormat="1" ht="15" customHeight="1" x14ac:dyDescent="0.35">
      <c r="A38" s="1198"/>
      <c r="B38" s="101" t="s">
        <v>408</v>
      </c>
      <c r="L38" s="101" t="s">
        <v>1037</v>
      </c>
    </row>
    <row r="39" spans="1:20" s="88" customFormat="1" ht="105" customHeight="1" x14ac:dyDescent="0.35">
      <c r="A39" s="1198"/>
      <c r="B39" s="1199" t="s">
        <v>333</v>
      </c>
      <c r="C39" s="1200"/>
      <c r="D39" s="1200"/>
      <c r="E39" s="1200"/>
      <c r="F39" s="1200"/>
      <c r="G39" s="1200"/>
      <c r="H39" s="1200"/>
      <c r="I39" s="1200"/>
      <c r="J39" s="1201"/>
      <c r="K39" s="213"/>
      <c r="L39" s="1199" t="str">
        <f>IF('A_Description and Fund Request'!B47="","",'A_Description and Fund Request'!B47)</f>
        <v/>
      </c>
      <c r="M39" s="1200"/>
      <c r="N39" s="1200"/>
      <c r="O39" s="1200"/>
      <c r="P39" s="1200"/>
      <c r="Q39" s="1200"/>
      <c r="R39" s="1200"/>
      <c r="S39" s="1200"/>
      <c r="T39" s="1201"/>
    </row>
    <row r="40" spans="1:20" s="88" customFormat="1" ht="18.75" customHeight="1" x14ac:dyDescent="0.35">
      <c r="A40" s="1198"/>
      <c r="B40" s="359"/>
      <c r="C40" s="359"/>
      <c r="D40" s="359"/>
      <c r="E40" s="359"/>
      <c r="F40" s="359"/>
      <c r="G40" s="359"/>
      <c r="H40" s="359"/>
      <c r="I40" s="359"/>
      <c r="J40" s="359"/>
      <c r="K40" s="213"/>
      <c r="L40" s="359"/>
      <c r="M40" s="359"/>
      <c r="N40" s="359"/>
      <c r="O40" s="359"/>
      <c r="P40" s="359"/>
      <c r="Q40" s="359"/>
      <c r="R40" s="359"/>
      <c r="S40" s="359"/>
      <c r="T40" s="359"/>
    </row>
    <row r="41" spans="1:20" s="88" customFormat="1" ht="15.5" x14ac:dyDescent="0.35">
      <c r="A41" s="1198"/>
      <c r="B41" s="101" t="s">
        <v>1029</v>
      </c>
      <c r="K41" s="213"/>
      <c r="L41" s="101" t="s">
        <v>1038</v>
      </c>
      <c r="M41" s="359"/>
      <c r="N41" s="359"/>
      <c r="O41" s="359"/>
      <c r="P41" s="359"/>
      <c r="Q41" s="359"/>
      <c r="R41" s="359"/>
      <c r="S41" s="359"/>
      <c r="T41" s="359"/>
    </row>
    <row r="42" spans="1:20" s="88" customFormat="1" ht="105" customHeight="1" x14ac:dyDescent="0.35">
      <c r="A42" s="1198"/>
      <c r="B42" s="1199" t="s">
        <v>333</v>
      </c>
      <c r="C42" s="1200"/>
      <c r="D42" s="1200"/>
      <c r="E42" s="1200"/>
      <c r="F42" s="1200"/>
      <c r="G42" s="1200"/>
      <c r="H42" s="1200"/>
      <c r="I42" s="1200"/>
      <c r="J42" s="1201"/>
      <c r="K42" s="213"/>
      <c r="L42" s="1199" t="str">
        <f>IF('F_Population and Services'!C34="","",'F_Population and Services'!C34)</f>
        <v/>
      </c>
      <c r="M42" s="1200"/>
      <c r="N42" s="1200"/>
      <c r="O42" s="1200"/>
      <c r="P42" s="1200"/>
      <c r="Q42" s="1200"/>
      <c r="R42" s="1200"/>
      <c r="S42" s="1200"/>
      <c r="T42" s="1201"/>
    </row>
    <row r="43" spans="1:20" s="88" customFormat="1" ht="15.5" x14ac:dyDescent="0.35">
      <c r="A43" s="1198"/>
      <c r="B43" s="359"/>
      <c r="C43" s="359"/>
      <c r="D43" s="359"/>
      <c r="E43" s="359"/>
      <c r="F43" s="359"/>
      <c r="G43" s="359"/>
      <c r="H43" s="359"/>
      <c r="I43" s="359"/>
      <c r="J43" s="359"/>
      <c r="K43" s="213"/>
      <c r="L43" s="359"/>
      <c r="M43" s="359"/>
      <c r="N43" s="359"/>
      <c r="O43" s="359"/>
      <c r="P43" s="359"/>
      <c r="Q43" s="359"/>
      <c r="R43" s="359"/>
      <c r="S43" s="359"/>
      <c r="T43" s="359"/>
    </row>
    <row r="44" spans="1:20" s="88" customFormat="1" ht="15.5" x14ac:dyDescent="0.35">
      <c r="A44" s="1198"/>
      <c r="B44" s="770" t="s">
        <v>1031</v>
      </c>
      <c r="C44" s="359"/>
      <c r="D44" s="773" t="str">
        <f>IF('F_Population and Services'!D8="X","X","")</f>
        <v/>
      </c>
      <c r="E44" s="771" t="s">
        <v>925</v>
      </c>
      <c r="F44" s="773" t="str">
        <f>IF('F_Population and Services'!D9="X","X","")</f>
        <v/>
      </c>
      <c r="G44" s="772" t="s">
        <v>1030</v>
      </c>
      <c r="H44" s="359"/>
      <c r="I44" s="359"/>
      <c r="J44" s="359"/>
      <c r="K44" s="213"/>
      <c r="L44" s="359"/>
      <c r="M44" s="359"/>
      <c r="N44" s="359"/>
      <c r="O44" s="359"/>
      <c r="P44" s="359"/>
      <c r="Q44" s="359"/>
      <c r="R44" s="359"/>
      <c r="S44" s="359"/>
      <c r="T44" s="359"/>
    </row>
    <row r="45" spans="1:20" s="88" customFormat="1" ht="18.75" customHeight="1" x14ac:dyDescent="0.35">
      <c r="A45" s="1198"/>
      <c r="B45" s="359"/>
      <c r="C45" s="359"/>
      <c r="D45" s="773" t="str">
        <f>IF('F_Population and Services'!D10="X","X","")</f>
        <v/>
      </c>
      <c r="E45" s="1213" t="s">
        <v>1032</v>
      </c>
      <c r="F45" s="773" t="str">
        <f>IF('F_Population and Services'!D11="X","X","")</f>
        <v/>
      </c>
      <c r="G45" s="772" t="s">
        <v>1033</v>
      </c>
      <c r="H45" s="359"/>
      <c r="I45" s="359"/>
      <c r="J45" s="359"/>
      <c r="K45" s="213"/>
      <c r="L45" s="359"/>
      <c r="M45" s="359"/>
      <c r="N45" s="359"/>
      <c r="O45" s="359"/>
      <c r="P45" s="359"/>
      <c r="Q45" s="359"/>
      <c r="R45" s="359"/>
      <c r="S45" s="359"/>
      <c r="T45" s="359"/>
    </row>
    <row r="46" spans="1:20" s="88" customFormat="1" ht="15.5" x14ac:dyDescent="0.35">
      <c r="A46" s="1198"/>
      <c r="B46" s="359"/>
      <c r="C46" s="359"/>
      <c r="D46" s="772"/>
      <c r="E46" s="1213"/>
      <c r="F46" s="772"/>
      <c r="G46" s="772"/>
      <c r="H46" s="359"/>
      <c r="I46" s="359"/>
      <c r="J46" s="359"/>
      <c r="K46" s="213"/>
      <c r="L46" s="359"/>
      <c r="M46" s="359"/>
      <c r="N46" s="359"/>
      <c r="O46" s="359"/>
      <c r="P46" s="359"/>
      <c r="Q46" s="359"/>
      <c r="R46" s="359"/>
      <c r="S46" s="359"/>
      <c r="T46" s="359"/>
    </row>
    <row r="47" spans="1:20" s="88" customFormat="1" ht="15.5" x14ac:dyDescent="0.35">
      <c r="A47" s="1198"/>
      <c r="B47" s="335" t="s">
        <v>1034</v>
      </c>
      <c r="C47" s="359"/>
      <c r="D47" s="772"/>
      <c r="E47" s="771"/>
      <c r="F47" s="772"/>
      <c r="G47" s="772"/>
      <c r="H47" s="359"/>
      <c r="I47" s="359"/>
      <c r="J47" s="359"/>
      <c r="K47" s="213"/>
      <c r="L47" s="101" t="s">
        <v>1039</v>
      </c>
      <c r="M47" s="359"/>
      <c r="N47" s="359"/>
      <c r="O47" s="359"/>
      <c r="P47" s="359"/>
      <c r="Q47" s="359"/>
      <c r="R47" s="359"/>
      <c r="S47" s="359"/>
      <c r="T47" s="359"/>
    </row>
    <row r="48" spans="1:20" s="88" customFormat="1" ht="105" customHeight="1" x14ac:dyDescent="0.35">
      <c r="A48" s="1198"/>
      <c r="B48" s="1199" t="s">
        <v>333</v>
      </c>
      <c r="C48" s="1200"/>
      <c r="D48" s="1200"/>
      <c r="E48" s="1200"/>
      <c r="F48" s="1200"/>
      <c r="G48" s="1200"/>
      <c r="H48" s="1200"/>
      <c r="I48" s="1200"/>
      <c r="J48" s="1201"/>
      <c r="K48" s="213"/>
      <c r="L48" s="1199" t="str">
        <f>IF('F_Population and Services'!C38="","",'F_Population and Services'!C38)</f>
        <v/>
      </c>
      <c r="M48" s="1200"/>
      <c r="N48" s="1200"/>
      <c r="O48" s="1200"/>
      <c r="P48" s="1200"/>
      <c r="Q48" s="1200"/>
      <c r="R48" s="1200"/>
      <c r="S48" s="1200"/>
      <c r="T48" s="1201"/>
    </row>
    <row r="49" spans="1:20" s="88" customFormat="1" ht="17.5" customHeight="1" x14ac:dyDescent="0.35">
      <c r="A49" s="1198"/>
      <c r="B49" s="359"/>
      <c r="C49" s="359"/>
      <c r="D49" s="359"/>
      <c r="E49" s="359"/>
      <c r="F49" s="359"/>
      <c r="G49" s="183"/>
      <c r="H49" s="359"/>
      <c r="I49" s="359"/>
      <c r="J49" s="359"/>
      <c r="K49" s="213"/>
      <c r="L49" s="359"/>
      <c r="M49" s="359"/>
      <c r="N49" s="359"/>
      <c r="O49" s="359"/>
      <c r="P49" s="359"/>
      <c r="Q49" s="359"/>
      <c r="R49" s="359"/>
      <c r="S49" s="359"/>
      <c r="T49" s="359"/>
    </row>
    <row r="50" spans="1:20" s="88" customFormat="1" ht="19" customHeight="1" x14ac:dyDescent="0.35">
      <c r="A50" s="1198"/>
      <c r="B50" s="210" t="s">
        <v>279</v>
      </c>
      <c r="C50" s="359"/>
      <c r="D50" s="359"/>
      <c r="E50" s="359"/>
      <c r="F50" s="359"/>
      <c r="G50" s="359"/>
      <c r="H50" s="359"/>
      <c r="I50" s="359"/>
      <c r="J50" s="359"/>
      <c r="K50" s="213"/>
      <c r="L50" s="359"/>
      <c r="M50" s="359"/>
      <c r="N50" s="359"/>
      <c r="O50" s="359"/>
      <c r="P50" s="359"/>
      <c r="Q50" s="359"/>
      <c r="R50" s="359"/>
      <c r="S50" s="359"/>
      <c r="T50" s="359"/>
    </row>
    <row r="51" spans="1:20" ht="7" customHeight="1" x14ac:dyDescent="0.35">
      <c r="A51" s="1198"/>
      <c r="E51" s="186"/>
      <c r="F51" s="97"/>
      <c r="G51" s="97"/>
      <c r="H51" s="97"/>
      <c r="I51" s="97"/>
      <c r="J51" s="97"/>
      <c r="K51" s="88"/>
    </row>
    <row r="52" spans="1:20" ht="15" customHeight="1" x14ac:dyDescent="0.35">
      <c r="A52" s="1198"/>
      <c r="B52" s="210" t="s">
        <v>314</v>
      </c>
      <c r="E52" s="186"/>
      <c r="F52" s="97"/>
      <c r="G52" s="97"/>
      <c r="H52" s="97"/>
      <c r="I52" s="97"/>
      <c r="J52" s="97"/>
      <c r="K52" s="88"/>
      <c r="L52" s="210" t="s">
        <v>1040</v>
      </c>
    </row>
    <row r="53" spans="1:20" ht="98.5" customHeight="1" x14ac:dyDescent="0.35">
      <c r="A53" s="1198"/>
      <c r="B53" s="1202" t="s">
        <v>333</v>
      </c>
      <c r="C53" s="1203"/>
      <c r="D53" s="1203"/>
      <c r="E53" s="1203"/>
      <c r="F53" s="1203"/>
      <c r="G53" s="1203"/>
      <c r="H53" s="1203"/>
      <c r="I53" s="1203"/>
      <c r="J53" s="1204"/>
      <c r="K53" s="88"/>
      <c r="L53" s="1202" t="str">
        <f>IF('A_Description and Fund Request'!B60="","",'A_Description and Fund Request'!B60)</f>
        <v/>
      </c>
      <c r="M53" s="1203"/>
      <c r="N53" s="1203"/>
      <c r="O53" s="1203"/>
      <c r="P53" s="1203"/>
      <c r="Q53" s="1203"/>
      <c r="R53" s="1203"/>
      <c r="S53" s="1203"/>
      <c r="T53" s="1204"/>
    </row>
    <row r="54" spans="1:20" ht="15" customHeight="1" x14ac:dyDescent="0.35">
      <c r="A54" s="1198"/>
      <c r="F54" s="97"/>
      <c r="G54" s="97"/>
      <c r="H54" s="97"/>
      <c r="I54" s="97"/>
      <c r="J54" s="97"/>
      <c r="K54" s="88"/>
    </row>
    <row r="55" spans="1:20" ht="15" customHeight="1" x14ac:dyDescent="0.35">
      <c r="A55" s="1198"/>
      <c r="B55" s="191"/>
      <c r="C55" s="191"/>
      <c r="D55" s="191"/>
      <c r="E55" s="191"/>
      <c r="L55" s="299"/>
    </row>
    <row r="56" spans="1:20" ht="15" customHeight="1" x14ac:dyDescent="0.35">
      <c r="A56" s="306"/>
      <c r="D56" s="191"/>
      <c r="E56" s="191"/>
      <c r="L56" s="301"/>
    </row>
    <row r="57" spans="1:20" ht="15" customHeight="1" x14ac:dyDescent="0.35">
      <c r="L57" s="301"/>
    </row>
    <row r="65" spans="3:5" ht="15" customHeight="1" x14ac:dyDescent="0.35">
      <c r="C65" s="218"/>
      <c r="E65" s="219"/>
    </row>
    <row r="82" spans="2:9" ht="15" customHeight="1" x14ac:dyDescent="0.35">
      <c r="B82" s="191"/>
      <c r="C82" s="191"/>
      <c r="D82" s="191"/>
      <c r="E82" s="191"/>
      <c r="F82" s="191"/>
      <c r="G82" s="192"/>
      <c r="I82" s="193"/>
    </row>
  </sheetData>
  <sheetProtection formatRows="0"/>
  <customSheetViews>
    <customSheetView guid="{996927AF-2CA0-4EA7-84FB-22D43C3670BC}" scale="85" colorId="22" showPageBreaks="1" showGridLines="0" fitToPage="1" printArea="1" hiddenColumns="1" state="hidden" topLeftCell="A40">
      <selection activeCell="M113" sqref="M113"/>
      <pageMargins left="0.35" right="0.35" top="0.35" bottom="0.35" header="0.5" footer="0.5"/>
      <pageSetup scale="39" orientation="portrait" r:id="rId1"/>
      <headerFooter alignWithMargins="0"/>
    </customSheetView>
    <customSheetView guid="{11E1F5E4-CB48-4800-8BCA-5A4C7651C477}" scale="60" colorId="22" showPageBreaks="1" showGridLines="0" fitToPage="1" printArea="1" hiddenRows="1" state="hidden" view="pageBreakPreview">
      <selection activeCell="C11" sqref="C11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2" right="0.25" top="0.3" bottom="0.35" header="0.5" footer="0.5"/>
      <pageSetup scale="47" orientation="portrait" r:id="rId2"/>
      <headerFooter alignWithMargins="0"/>
    </customSheetView>
    <customSheetView guid="{DA068714-31DE-453E-8066-83B45426A1B0}" scale="60" colorId="22" showPageBreaks="1" showGridLines="0" fitToPage="1" printArea="1" hiddenRows="1" state="hidden" view="pageBreakPreview">
      <selection activeCell="C11" sqref="C11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2" right="0.25" top="0.3" bottom="0.35" header="0.5" footer="0.5"/>
      <pageSetup scale="47" orientation="portrait" r:id="rId3"/>
      <headerFooter alignWithMargins="0"/>
    </customSheetView>
    <customSheetView guid="{27CD3F9E-A8F8-459C-9542-E3A25AF49F0F}" scale="85" colorId="22" showGridLines="0" fitToPage="1" hiddenColumns="1" topLeftCell="A7">
      <selection activeCell="C81" sqref="C81"/>
      <pageMargins left="0.35" right="0.35" top="0.35" bottom="0.35" header="0.5" footer="0.5"/>
      <pageSetup scale="39" orientation="portrait" r:id="rId4"/>
      <headerFooter alignWithMargins="0"/>
    </customSheetView>
  </customSheetViews>
  <mergeCells count="25">
    <mergeCell ref="L53:T53"/>
    <mergeCell ref="O7:P7"/>
    <mergeCell ref="O9:P9"/>
    <mergeCell ref="B5:J5"/>
    <mergeCell ref="L39:T39"/>
    <mergeCell ref="H17:J17"/>
    <mergeCell ref="H18:J18"/>
    <mergeCell ref="B33:J33"/>
    <mergeCell ref="L33:T33"/>
    <mergeCell ref="L36:T36"/>
    <mergeCell ref="L42:T42"/>
    <mergeCell ref="L48:T48"/>
    <mergeCell ref="A2:A55"/>
    <mergeCell ref="B39:J39"/>
    <mergeCell ref="B53:J53"/>
    <mergeCell ref="C3:E3"/>
    <mergeCell ref="F16:G16"/>
    <mergeCell ref="H16:J16"/>
    <mergeCell ref="I2:J2"/>
    <mergeCell ref="I3:J3"/>
    <mergeCell ref="C30:J30"/>
    <mergeCell ref="B36:J36"/>
    <mergeCell ref="B42:J42"/>
    <mergeCell ref="E45:E46"/>
    <mergeCell ref="B48:J48"/>
  </mergeCells>
  <dataValidations count="1">
    <dataValidation showInputMessage="1" showErrorMessage="1" sqref="H10 K23:O28 K2:P2 H22:H26 G29:I29 C15 C21:C26" xr:uid="{00000000-0002-0000-0F00-000000000000}"/>
  </dataValidations>
  <printOptions horizontalCentered="1"/>
  <pageMargins left="0.35" right="0.35" top="0.35" bottom="0.35" header="0.2" footer="0.2"/>
  <pageSetup scale="58" orientation="portrait" r:id="rId5"/>
  <headerFooter>
    <oddFooter>&amp;L&amp;6&amp;F&amp;C&amp;8Page &amp;P&amp;R&amp;6Print Date: &amp;D</oddFooter>
  </headerFooter>
  <drawing r:id="rId6"/>
  <legacyDrawing r:id="rId7"/>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F00-000001000000}">
          <x14:formula1>
            <xm:f>Data!$F$3:$F$4</xm:f>
          </x14:formula1>
          <xm:sqref>F22:F26</xm:sqref>
        </x14:dataValidation>
        <x14:dataValidation type="list" showInputMessage="1" showErrorMessage="1" xr:uid="{00000000-0002-0000-0F00-000003000000}">
          <x14:formula1>
            <xm:f>Data!$F$28:$F$35</xm:f>
          </x14:formula1>
          <xm:sqref>O9</xm:sqref>
        </x14:dataValidation>
        <x14:dataValidation type="list" showInputMessage="1" showErrorMessage="1" xr:uid="{00000000-0002-0000-0F00-000006000000}">
          <x14:formula1>
            <xm:f>Data!$J$28:$J$30</xm:f>
          </x14:formula1>
          <xm:sqref>I22:I26</xm:sqref>
        </x14:dataValidation>
        <x14:dataValidation type="list" showInputMessage="1" showErrorMessage="1" xr:uid="{3403DE74-426B-487A-AA2F-0689AD79CC11}">
          <x14:formula1>
            <xm:f>Data!$J$15:$J$17</xm:f>
          </x14:formula1>
          <xm:sqref>C3:E3</xm:sqref>
        </x14:dataValidation>
        <x14:dataValidation type="list" showInputMessage="1" showErrorMessage="1" xr:uid="{00000000-0002-0000-0F00-000004000000}">
          <x14:formula1>
            <xm:f>Data!$N$4:$N$24</xm:f>
          </x14:formula1>
          <xm:sqref>G22:G26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AB485-A930-4F0F-8C96-B07BAB6700EF}">
  <sheetPr codeName="Sheet15">
    <pageSetUpPr fitToPage="1"/>
  </sheetPr>
  <dimension ref="A1:W108"/>
  <sheetViews>
    <sheetView showGridLines="0" defaultGridColor="0" view="pageBreakPreview" topLeftCell="A48" colorId="22" zoomScaleNormal="80" zoomScaleSheetLayoutView="100" workbookViewId="0">
      <selection activeCell="B1" sqref="B1"/>
    </sheetView>
    <sheetView workbookViewId="1"/>
  </sheetViews>
  <sheetFormatPr defaultColWidth="12.453125" defaultRowHeight="15.5" outlineLevelRow="1" x14ac:dyDescent="0.35"/>
  <cols>
    <col min="1" max="1" width="3.54296875" style="88" customWidth="1"/>
    <col min="2" max="2" width="28.1796875" style="88" customWidth="1"/>
    <col min="3" max="3" width="15.54296875" style="88" customWidth="1"/>
    <col min="4" max="4" width="8" style="88" customWidth="1"/>
    <col min="5" max="5" width="13.54296875" style="132" customWidth="1"/>
    <col min="6" max="6" width="1.54296875" style="88" customWidth="1"/>
    <col min="7" max="7" width="13.54296875" style="88" customWidth="1"/>
    <col min="8" max="8" width="1.54296875" style="88" customWidth="1"/>
    <col min="9" max="9" width="13.54296875" style="88" customWidth="1"/>
    <col min="10" max="10" width="1.54296875" style="88" customWidth="1"/>
    <col min="11" max="11" width="19.54296875" style="88" customWidth="1"/>
    <col min="12" max="12" width="1.54296875" style="88" customWidth="1"/>
    <col min="13" max="13" width="0.81640625" style="140" customWidth="1"/>
    <col min="14" max="14" width="11.54296875" style="88" customWidth="1"/>
    <col min="15" max="15" width="1.81640625" style="88" customWidth="1"/>
    <col min="16" max="16" width="13.81640625" style="88" customWidth="1"/>
    <col min="17" max="17" width="1.54296875" style="88" hidden="1" customWidth="1"/>
    <col min="18" max="18" width="22.453125" style="88" hidden="1" customWidth="1"/>
    <col min="19" max="19" width="10.54296875" style="88" customWidth="1"/>
    <col min="20" max="16384" width="12.453125" style="88"/>
  </cols>
  <sheetData>
    <row r="1" spans="1:18" ht="5.15" customHeight="1" thickBot="1" x14ac:dyDescent="0.4"/>
    <row r="2" spans="1:18" s="183" customFormat="1" ht="15" customHeight="1" thickTop="1" thickBot="1" x14ac:dyDescent="0.4">
      <c r="A2" s="1223" t="s">
        <v>322</v>
      </c>
      <c r="B2" s="1216" t="s">
        <v>42</v>
      </c>
      <c r="C2" s="1216"/>
      <c r="D2" s="1216"/>
      <c r="E2" s="1216"/>
      <c r="F2" s="1216"/>
      <c r="G2" s="1216"/>
      <c r="H2" s="1216"/>
      <c r="I2" s="1216"/>
      <c r="J2" s="1216"/>
      <c r="K2" s="1216"/>
      <c r="L2" s="1216"/>
      <c r="M2" s="1216"/>
      <c r="N2" s="1216"/>
      <c r="O2" s="1216"/>
      <c r="P2" s="1216"/>
      <c r="Q2" s="1216"/>
      <c r="R2" s="1216"/>
    </row>
    <row r="3" spans="1:18" s="183" customFormat="1" ht="15" customHeight="1" thickTop="1" x14ac:dyDescent="0.35">
      <c r="A3" s="1223"/>
      <c r="E3" s="190"/>
      <c r="F3" s="189"/>
      <c r="G3" s="189"/>
      <c r="H3" s="189"/>
      <c r="I3" s="189"/>
      <c r="J3" s="189"/>
      <c r="M3" s="685"/>
    </row>
    <row r="4" spans="1:18" s="183" customFormat="1" ht="15" customHeight="1" x14ac:dyDescent="0.35">
      <c r="A4" s="1223"/>
      <c r="B4" s="206" t="s">
        <v>311</v>
      </c>
      <c r="E4" s="190"/>
      <c r="F4" s="189"/>
      <c r="G4" s="207" t="s">
        <v>310</v>
      </c>
      <c r="H4" s="189"/>
      <c r="I4" s="189"/>
      <c r="J4" s="189"/>
      <c r="M4" s="685"/>
    </row>
    <row r="5" spans="1:18" s="183" customFormat="1" ht="5.15" customHeight="1" x14ac:dyDescent="0.35">
      <c r="A5" s="1223"/>
      <c r="E5" s="190"/>
      <c r="F5" s="189"/>
      <c r="M5" s="685"/>
    </row>
    <row r="6" spans="1:18" s="183" customFormat="1" ht="15" customHeight="1" x14ac:dyDescent="0.35">
      <c r="A6" s="1223"/>
      <c r="B6" s="113" t="s">
        <v>100</v>
      </c>
      <c r="D6" s="113"/>
      <c r="E6" s="190"/>
      <c r="F6" s="97"/>
      <c r="G6" s="113" t="str">
        <f>IF('D_Dev Team'!D7="","",'D_Dev Team'!C7)</f>
        <v/>
      </c>
      <c r="K6" s="189" t="str">
        <f>IF('D_Dev Team'!D7="","",'D_Dev Team'!D7)&amp;IF('D_Dev Team'!D10="","",", "&amp;'D_Dev Team'!D10)</f>
        <v/>
      </c>
      <c r="M6" s="685"/>
      <c r="N6" s="88"/>
    </row>
    <row r="7" spans="1:18" s="183" customFormat="1" ht="15" customHeight="1" x14ac:dyDescent="0.35">
      <c r="A7" s="1223"/>
      <c r="B7" s="189" t="str">
        <f>IF('D_Dev Team'!G7="","",'D_Dev Team'!G7)&amp;IF('D_Dev Team'!G10="","",", "&amp;'D_Dev Team'!G10)</f>
        <v/>
      </c>
      <c r="E7" s="190"/>
      <c r="F7" s="97"/>
      <c r="G7" s="96" t="str">
        <f>IF('D_Dev Team'!D14="","",'D_Dev Team'!C14)</f>
        <v/>
      </c>
      <c r="K7" s="189" t="str">
        <f>IF('D_Dev Team'!D14="","",'D_Dev Team'!D14)&amp;IF('D_Dev Team'!D17="","",", "&amp;'D_Dev Team'!D17)</f>
        <v/>
      </c>
      <c r="M7" s="685"/>
      <c r="N7" s="88"/>
    </row>
    <row r="8" spans="1:18" s="183" customFormat="1" ht="15" customHeight="1" x14ac:dyDescent="0.35">
      <c r="A8" s="1223"/>
      <c r="B8" s="104"/>
      <c r="C8" s="189"/>
      <c r="D8" s="113"/>
      <c r="E8" s="190"/>
      <c r="F8" s="97"/>
      <c r="G8" s="96" t="str">
        <f>IF('D_Dev Team'!D21="","",'D_Dev Team'!C21)</f>
        <v/>
      </c>
      <c r="H8" s="104"/>
      <c r="K8" s="97" t="str">
        <f>IF('D_Dev Team'!D21="","",'D_Dev Team'!D21)&amp;IF('D_Dev Team'!D24="","",", "&amp;'D_Dev Team'!D24)</f>
        <v/>
      </c>
      <c r="M8" s="685"/>
      <c r="N8" s="88"/>
    </row>
    <row r="9" spans="1:18" s="183" customFormat="1" ht="15" customHeight="1" x14ac:dyDescent="0.35">
      <c r="A9" s="1223"/>
      <c r="B9" s="113" t="s">
        <v>229</v>
      </c>
      <c r="C9" s="189"/>
      <c r="D9" s="88"/>
      <c r="E9" s="190"/>
      <c r="F9" s="97"/>
      <c r="G9" s="96" t="str">
        <f>IF('D_Dev Team'!D28="","",'D_Dev Team'!C28)</f>
        <v/>
      </c>
      <c r="K9" s="97" t="str">
        <f>IF('D_Dev Team'!D28="","",'D_Dev Team'!D28)&amp;IF('D_Dev Team'!D31="","",", "&amp;'D_Dev Team'!D31)</f>
        <v/>
      </c>
      <c r="L9" s="88"/>
      <c r="M9" s="140"/>
      <c r="N9" s="88"/>
    </row>
    <row r="10" spans="1:18" s="183" customFormat="1" ht="15" customHeight="1" x14ac:dyDescent="0.35">
      <c r="A10" s="1223"/>
      <c r="B10" s="97" t="str">
        <f>IF('D_Dev Team'!D35="","",'D_Dev Team'!D35)&amp;IF('D_Dev Team'!D38="","",", "&amp;'D_Dev Team'!D38)</f>
        <v/>
      </c>
      <c r="C10" s="189"/>
      <c r="D10" s="88"/>
      <c r="E10" s="190"/>
      <c r="F10" s="97"/>
      <c r="G10" s="96" t="str">
        <f>IF('D_Dev Team'!D42="","",'D_Dev Team'!C42)</f>
        <v/>
      </c>
      <c r="K10" s="97" t="str">
        <f>IF('D_Dev Team'!D42="","",'D_Dev Team'!D42)&amp;IF('D_Dev Team'!D45="","",", "&amp;'D_Dev Team'!D45)</f>
        <v/>
      </c>
      <c r="L10" s="88"/>
      <c r="M10" s="140"/>
      <c r="N10" s="88"/>
    </row>
    <row r="11" spans="1:18" s="183" customFormat="1" ht="15" customHeight="1" x14ac:dyDescent="0.35">
      <c r="A11" s="1223"/>
      <c r="B11" s="189"/>
      <c r="C11" s="113"/>
      <c r="E11" s="190"/>
      <c r="F11" s="97"/>
      <c r="G11" s="96" t="str">
        <f>IF('D_Dev Team'!D49="","",'D_Dev Team'!C49)</f>
        <v/>
      </c>
      <c r="K11" s="97" t="str">
        <f>IF('D_Dev Team'!D49="","",'D_Dev Team'!D49)&amp;IF('D_Dev Team'!D52="","",", "&amp;'D_Dev Team'!D52)</f>
        <v/>
      </c>
      <c r="L11" s="97"/>
      <c r="M11" s="140"/>
    </row>
    <row r="12" spans="1:18" s="183" customFormat="1" ht="15" customHeight="1" x14ac:dyDescent="0.35">
      <c r="A12" s="1223"/>
      <c r="B12" s="96" t="s">
        <v>309</v>
      </c>
      <c r="D12" s="113"/>
      <c r="E12" s="190"/>
      <c r="F12" s="97"/>
      <c r="M12" s="685"/>
    </row>
    <row r="13" spans="1:18" s="183" customFormat="1" ht="15" customHeight="1" x14ac:dyDescent="0.35">
      <c r="A13" s="1223"/>
      <c r="B13" s="189" t="str">
        <f>IF('D_Dev Team'!G14="","",'D_Dev Team'!G14)&amp;IF('D_Dev Team'!G17="","",", "&amp;'D_Dev Team'!G17)&amp;" "&amp;IF('D_Dev Team'!H14="","", "(CHDO)")</f>
        <v xml:space="preserve"> </v>
      </c>
      <c r="D13" s="88"/>
      <c r="E13" s="190"/>
      <c r="F13" s="97"/>
      <c r="G13" s="207" t="str">
        <f>IF('A_Description and Fund Request'!E20="X","TAX EXEMPT BONDS TRANSACTION PROFESSIONALS","")</f>
        <v/>
      </c>
      <c r="M13" s="685"/>
    </row>
    <row r="14" spans="1:18" s="183" customFormat="1" ht="15" customHeight="1" x14ac:dyDescent="0.35">
      <c r="A14" s="1223"/>
      <c r="B14" s="189" t="str">
        <f>IF('D_Dev Team'!G21="","",'D_Dev Team'!G21)&amp;IF('D_Dev Team'!G24="","",", "&amp;'D_Dev Team'!G24)&amp;" "&amp;IF('D_Dev Team'!H21="","", "(CHDO)")</f>
        <v xml:space="preserve"> </v>
      </c>
      <c r="E14" s="190"/>
      <c r="F14" s="97"/>
      <c r="G14" s="96" t="str">
        <f>IF('D_Dev Team'!D57="","",'D_Dev Team'!C57)</f>
        <v/>
      </c>
      <c r="H14" s="88"/>
      <c r="J14" s="97"/>
      <c r="K14" s="189" t="str">
        <f>IF('D_Dev Team'!D57="","",'D_Dev Team'!D57)&amp;IF('D_Dev Team'!D60="","",", "&amp;'D_Dev Team'!D60)</f>
        <v/>
      </c>
      <c r="M14" s="685"/>
      <c r="N14" s="88"/>
    </row>
    <row r="15" spans="1:18" s="183" customFormat="1" ht="15" customHeight="1" x14ac:dyDescent="0.35">
      <c r="A15" s="1223"/>
      <c r="B15" s="189" t="str">
        <f>IF('D_Dev Team'!G28="","",'D_Dev Team'!G28)&amp;IF('D_Dev Team'!G31="","",", "&amp;'D_Dev Team'!G31)&amp;" "&amp;IF('D_Dev Team'!H28="","", "(CHDO)")</f>
        <v xml:space="preserve"> </v>
      </c>
      <c r="D15" s="113"/>
      <c r="E15" s="190"/>
      <c r="F15" s="97"/>
      <c r="G15" s="96" t="str">
        <f>IF('D_Dev Team'!G57="","",'D_Dev Team'!F57)</f>
        <v/>
      </c>
      <c r="K15" s="189" t="str">
        <f>IF('D_Dev Team'!G57="","",'D_Dev Team'!G57)&amp;IF('D_Dev Team'!G60="","",", "&amp;'D_Dev Team'!G60)</f>
        <v/>
      </c>
      <c r="M15" s="685"/>
    </row>
    <row r="16" spans="1:18" s="183" customFormat="1" ht="15" customHeight="1" x14ac:dyDescent="0.35">
      <c r="A16" s="1223"/>
      <c r="B16" s="189" t="str">
        <f>IF('D_Dev Team'!G35="","",'D_Dev Team'!G35)&amp;IF('D_Dev Team'!G38="","",", "&amp;'D_Dev Team'!G38)&amp;" "&amp;IF('D_Dev Team'!H35="","", "(CHDO)")</f>
        <v xml:space="preserve"> </v>
      </c>
      <c r="D16" s="88"/>
      <c r="E16" s="190"/>
      <c r="F16" s="97"/>
      <c r="G16" s="207"/>
      <c r="M16" s="685"/>
    </row>
    <row r="17" spans="1:19" s="183" customFormat="1" ht="15" customHeight="1" x14ac:dyDescent="0.35">
      <c r="A17" s="1223"/>
      <c r="B17" s="189" t="str">
        <f>IF('D_Dev Team'!G42="","",'D_Dev Team'!G42)&amp;IF('D_Dev Team'!G45="","",", "&amp;'D_Dev Team'!G45)&amp;" "&amp;IF('D_Dev Team'!H42="","", "(CHDO)")</f>
        <v xml:space="preserve"> </v>
      </c>
      <c r="C17" s="189"/>
      <c r="E17" s="158"/>
      <c r="F17" s="97"/>
      <c r="G17" s="113"/>
      <c r="H17" s="88"/>
      <c r="I17" s="88"/>
      <c r="J17" s="97"/>
      <c r="L17" s="97"/>
      <c r="M17" s="140"/>
      <c r="N17" s="189"/>
    </row>
    <row r="18" spans="1:19" s="183" customFormat="1" ht="15" customHeight="1" x14ac:dyDescent="0.35">
      <c r="A18" s="1223"/>
      <c r="B18" s="189"/>
      <c r="C18" s="189"/>
      <c r="E18" s="158"/>
      <c r="F18" s="97"/>
      <c r="G18" s="113"/>
      <c r="H18" s="88"/>
      <c r="I18" s="88"/>
      <c r="J18" s="97"/>
      <c r="L18" s="97"/>
      <c r="M18" s="140"/>
      <c r="N18" s="189"/>
    </row>
    <row r="19" spans="1:19" s="183" customFormat="1" ht="15" customHeight="1" x14ac:dyDescent="0.35">
      <c r="A19" s="1223"/>
      <c r="B19" s="186" t="s">
        <v>414</v>
      </c>
      <c r="C19" s="189"/>
      <c r="E19" s="158"/>
      <c r="F19" s="97"/>
      <c r="G19" s="113"/>
      <c r="H19" s="88"/>
      <c r="I19" s="88"/>
      <c r="J19" s="97"/>
      <c r="L19" s="97"/>
      <c r="M19" s="140"/>
      <c r="N19" s="189"/>
    </row>
    <row r="20" spans="1:19" s="183" customFormat="1" ht="15" customHeight="1" x14ac:dyDescent="0.35">
      <c r="A20" s="1223"/>
      <c r="B20" s="183" t="str">
        <f>IF('D_Dev Team'!G49="","",'D_Dev Team'!G49)&amp;IF('D_Dev Team'!G52="","",", "&amp;'D_Dev Team'!G52)&amp;" "&amp;IF('D_Dev Team'!H49="","", "(CHDO)")</f>
        <v xml:space="preserve"> </v>
      </c>
      <c r="C20" s="189"/>
      <c r="E20" s="158"/>
      <c r="F20" s="97"/>
      <c r="G20" s="113"/>
      <c r="H20" s="88"/>
      <c r="I20" s="88"/>
      <c r="J20" s="97"/>
      <c r="L20" s="97"/>
      <c r="M20" s="140"/>
      <c r="N20" s="189"/>
    </row>
    <row r="21" spans="1:19" s="183" customFormat="1" ht="11.15" customHeight="1" thickBot="1" x14ac:dyDescent="0.4">
      <c r="A21" s="1223"/>
      <c r="B21" s="189"/>
      <c r="C21" s="189"/>
      <c r="E21" s="158"/>
      <c r="F21" s="97"/>
      <c r="G21" s="96"/>
      <c r="H21" s="88"/>
      <c r="I21" s="88"/>
      <c r="J21" s="97"/>
      <c r="L21" s="97"/>
      <c r="M21" s="140"/>
      <c r="N21" s="189"/>
    </row>
    <row r="22" spans="1:19" s="183" customFormat="1" ht="15" customHeight="1" outlineLevel="1" thickTop="1" thickBot="1" x14ac:dyDescent="0.4">
      <c r="A22" s="1223"/>
      <c r="B22" s="1216" t="s">
        <v>313</v>
      </c>
      <c r="C22" s="1216"/>
      <c r="D22" s="1216"/>
      <c r="E22" s="1216"/>
      <c r="F22" s="1216"/>
      <c r="G22" s="1216"/>
      <c r="H22" s="1216"/>
      <c r="I22" s="1216"/>
      <c r="J22" s="1216"/>
      <c r="K22" s="1216"/>
      <c r="L22" s="1216"/>
      <c r="M22" s="1216"/>
      <c r="N22" s="1216"/>
      <c r="O22" s="1216"/>
      <c r="P22" s="1216"/>
      <c r="Q22" s="1216"/>
      <c r="R22" s="1216"/>
    </row>
    <row r="23" spans="1:19" s="183" customFormat="1" ht="15" customHeight="1" outlineLevel="1" thickTop="1" x14ac:dyDescent="0.35">
      <c r="A23" s="1223"/>
      <c r="E23" s="190"/>
      <c r="F23" s="96"/>
      <c r="G23" s="96"/>
      <c r="H23" s="97"/>
      <c r="I23" s="96"/>
      <c r="J23" s="96"/>
      <c r="K23" s="97"/>
      <c r="L23" s="97"/>
      <c r="M23" s="140"/>
      <c r="N23" s="189"/>
      <c r="O23" s="189"/>
    </row>
    <row r="24" spans="1:19" s="183" customFormat="1" ht="44.25" customHeight="1" outlineLevel="1" x14ac:dyDescent="0.35">
      <c r="A24" s="1223"/>
      <c r="B24" s="210" t="s">
        <v>312</v>
      </c>
      <c r="C24" s="1202" t="s">
        <v>409</v>
      </c>
      <c r="D24" s="1203"/>
      <c r="E24" s="1203"/>
      <c r="F24" s="1203"/>
      <c r="G24" s="1203"/>
      <c r="H24" s="1203"/>
      <c r="I24" s="1203"/>
      <c r="J24" s="1203"/>
      <c r="K24" s="1203"/>
      <c r="L24" s="1203"/>
      <c r="M24" s="1224"/>
      <c r="N24" s="1203"/>
      <c r="O24" s="1203"/>
      <c r="P24" s="1203"/>
      <c r="Q24" s="1203"/>
      <c r="R24" s="1204"/>
    </row>
    <row r="25" spans="1:19" ht="15" customHeight="1" thickBot="1" x14ac:dyDescent="0.4">
      <c r="A25" s="1223"/>
      <c r="B25" s="102"/>
      <c r="P25" s="140"/>
      <c r="Q25" s="140"/>
      <c r="R25" s="140"/>
    </row>
    <row r="26" spans="1:19" ht="15" customHeight="1" thickTop="1" thickBot="1" x14ac:dyDescent="0.4">
      <c r="A26" s="1223"/>
      <c r="B26" s="1216" t="s">
        <v>65</v>
      </c>
      <c r="C26" s="1216"/>
      <c r="D26" s="1216"/>
      <c r="E26" s="1216"/>
      <c r="F26" s="1216"/>
      <c r="G26" s="1216"/>
      <c r="H26" s="1216"/>
      <c r="I26" s="1216"/>
      <c r="J26" s="1216"/>
      <c r="K26" s="1216"/>
      <c r="L26" s="1216"/>
      <c r="M26" s="1216"/>
      <c r="N26" s="1216"/>
      <c r="O26" s="1216"/>
      <c r="P26" s="1216"/>
      <c r="Q26" s="1216"/>
      <c r="R26" s="1216"/>
      <c r="S26" s="197"/>
    </row>
    <row r="27" spans="1:19" ht="15" customHeight="1" thickTop="1" x14ac:dyDescent="0.35">
      <c r="A27" s="1223"/>
    </row>
    <row r="28" spans="1:19" ht="15" customHeight="1" x14ac:dyDescent="0.35">
      <c r="A28" s="1223"/>
      <c r="B28" s="105" t="s">
        <v>10</v>
      </c>
      <c r="C28" s="106" t="s">
        <v>64</v>
      </c>
      <c r="D28" s="106"/>
      <c r="E28" s="106"/>
      <c r="F28" s="107"/>
      <c r="G28" s="108"/>
      <c r="H28" s="108"/>
      <c r="I28" s="108" t="s">
        <v>63</v>
      </c>
      <c r="J28" s="108"/>
      <c r="K28" s="108" t="s">
        <v>62</v>
      </c>
      <c r="L28" s="107"/>
      <c r="M28" s="686"/>
      <c r="N28" s="107"/>
      <c r="O28" s="108"/>
      <c r="P28" s="108" t="s">
        <v>0</v>
      </c>
      <c r="Q28" s="109"/>
      <c r="R28" s="200"/>
    </row>
    <row r="29" spans="1:19" ht="15" customHeight="1" x14ac:dyDescent="0.35">
      <c r="A29" s="1223"/>
      <c r="B29" s="110" t="s">
        <v>12</v>
      </c>
      <c r="C29" s="111" t="s">
        <v>4</v>
      </c>
      <c r="D29" s="111"/>
      <c r="E29" s="111" t="s">
        <v>60</v>
      </c>
      <c r="F29" s="112"/>
      <c r="G29" s="112" t="s">
        <v>33</v>
      </c>
      <c r="H29" s="112"/>
      <c r="I29" s="112" t="s">
        <v>59</v>
      </c>
      <c r="J29" s="112"/>
      <c r="K29" s="112" t="s">
        <v>58</v>
      </c>
      <c r="L29" s="112"/>
      <c r="M29" s="684"/>
      <c r="N29" s="112" t="s">
        <v>57</v>
      </c>
      <c r="O29" s="112"/>
      <c r="P29" s="112" t="s">
        <v>56</v>
      </c>
      <c r="Q29" s="92"/>
      <c r="R29" s="199" t="s">
        <v>38</v>
      </c>
    </row>
    <row r="30" spans="1:19" ht="15" customHeight="1" x14ac:dyDescent="0.35">
      <c r="A30" s="1223"/>
      <c r="B30" s="113">
        <f>H_Sources_Uses!K7</f>
        <v>0</v>
      </c>
      <c r="C30" s="158" t="s">
        <v>37</v>
      </c>
      <c r="D30" s="158"/>
      <c r="E30" s="380">
        <f>H_Sources_Uses!M7</f>
        <v>0</v>
      </c>
      <c r="F30" s="114"/>
      <c r="G30" s="115">
        <f t="shared" ref="G30:G41" si="0">IF(E$43&gt;0,E30/E$43,0)</f>
        <v>0</v>
      </c>
      <c r="H30" s="116"/>
      <c r="I30" s="163">
        <f>H_Sources_Uses!O7</f>
        <v>0</v>
      </c>
      <c r="J30" s="116"/>
      <c r="K30" s="116"/>
      <c r="L30" s="117"/>
      <c r="M30" s="117"/>
      <c r="N30" s="117">
        <f>H_Sources_Uses!N7</f>
        <v>0</v>
      </c>
      <c r="O30" s="117"/>
      <c r="P30" s="118">
        <f>H_Sources_Uses!P7</f>
        <v>0</v>
      </c>
      <c r="Q30" s="119"/>
      <c r="R30" s="89" t="s">
        <v>73</v>
      </c>
    </row>
    <row r="31" spans="1:19" ht="15" customHeight="1" x14ac:dyDescent="0.35">
      <c r="A31" s="1223"/>
      <c r="B31" s="113">
        <f>H_Sources_Uses!K8</f>
        <v>0</v>
      </c>
      <c r="C31" s="158" t="s">
        <v>36</v>
      </c>
      <c r="D31" s="158"/>
      <c r="E31" s="380">
        <f>H_Sources_Uses!M8</f>
        <v>0</v>
      </c>
      <c r="F31" s="114"/>
      <c r="G31" s="115">
        <f t="shared" si="0"/>
        <v>0</v>
      </c>
      <c r="H31" s="116"/>
      <c r="I31" s="163">
        <f>H_Sources_Uses!O8</f>
        <v>0</v>
      </c>
      <c r="J31" s="116"/>
      <c r="K31" s="116"/>
      <c r="L31" s="117"/>
      <c r="M31" s="117"/>
      <c r="N31" s="117">
        <f>H_Sources_Uses!N8</f>
        <v>0</v>
      </c>
      <c r="O31" s="117"/>
      <c r="P31" s="118">
        <f>H_Sources_Uses!P8</f>
        <v>0</v>
      </c>
      <c r="Q31" s="89"/>
      <c r="R31" s="89"/>
    </row>
    <row r="32" spans="1:19" ht="15" customHeight="1" x14ac:dyDescent="0.35">
      <c r="A32" s="1223"/>
      <c r="B32" s="113">
        <f>H_Sources_Uses!K9</f>
        <v>0</v>
      </c>
      <c r="C32" s="158" t="s">
        <v>55</v>
      </c>
      <c r="D32" s="158"/>
      <c r="E32" s="380">
        <f>H_Sources_Uses!M9</f>
        <v>0</v>
      </c>
      <c r="F32" s="114"/>
      <c r="G32" s="115">
        <f t="shared" si="0"/>
        <v>0</v>
      </c>
      <c r="H32" s="116"/>
      <c r="I32" s="163">
        <f>H_Sources_Uses!O9</f>
        <v>0</v>
      </c>
      <c r="J32" s="116"/>
      <c r="K32" s="116"/>
      <c r="L32" s="117"/>
      <c r="M32" s="117"/>
      <c r="N32" s="117">
        <f>H_Sources_Uses!N9</f>
        <v>0</v>
      </c>
      <c r="O32" s="117"/>
      <c r="P32" s="118">
        <f>H_Sources_Uses!P9</f>
        <v>0</v>
      </c>
      <c r="Q32" s="89"/>
      <c r="R32" s="89"/>
    </row>
    <row r="33" spans="1:19" ht="15" customHeight="1" x14ac:dyDescent="0.35">
      <c r="A33" s="1223"/>
      <c r="B33" s="113">
        <f>H_Sources_Uses!K10</f>
        <v>0</v>
      </c>
      <c r="C33" s="158" t="s">
        <v>54</v>
      </c>
      <c r="D33" s="158"/>
      <c r="E33" s="380">
        <f>H_Sources_Uses!M10</f>
        <v>0</v>
      </c>
      <c r="F33" s="114"/>
      <c r="G33" s="115">
        <f t="shared" si="0"/>
        <v>0</v>
      </c>
      <c r="H33" s="116"/>
      <c r="I33" s="163">
        <f>H_Sources_Uses!O10</f>
        <v>0</v>
      </c>
      <c r="J33" s="116"/>
      <c r="K33" s="116"/>
      <c r="L33" s="117"/>
      <c r="M33" s="117"/>
      <c r="N33" s="117">
        <f>H_Sources_Uses!N10</f>
        <v>0</v>
      </c>
      <c r="O33" s="117"/>
      <c r="P33" s="118">
        <f>H_Sources_Uses!P10</f>
        <v>0</v>
      </c>
      <c r="Q33" s="89"/>
      <c r="R33" s="89"/>
    </row>
    <row r="34" spans="1:19" ht="15" customHeight="1" x14ac:dyDescent="0.35">
      <c r="A34" s="1223"/>
      <c r="B34" s="113">
        <f>H_Sources_Uses!K11</f>
        <v>0</v>
      </c>
      <c r="C34" s="158" t="s">
        <v>77</v>
      </c>
      <c r="D34" s="158"/>
      <c r="E34" s="380">
        <f>H_Sources_Uses!M11</f>
        <v>0</v>
      </c>
      <c r="F34" s="114"/>
      <c r="G34" s="115">
        <f t="shared" si="0"/>
        <v>0</v>
      </c>
      <c r="H34" s="116"/>
      <c r="I34" s="163">
        <f>H_Sources_Uses!O11</f>
        <v>0</v>
      </c>
      <c r="J34" s="116"/>
      <c r="K34" s="116"/>
      <c r="L34" s="117"/>
      <c r="M34" s="117"/>
      <c r="N34" s="117">
        <f>H_Sources_Uses!N11</f>
        <v>0</v>
      </c>
      <c r="O34" s="117"/>
      <c r="P34" s="118">
        <f>H_Sources_Uses!P11</f>
        <v>0</v>
      </c>
      <c r="Q34" s="89"/>
      <c r="R34" s="89"/>
    </row>
    <row r="35" spans="1:19" ht="15" customHeight="1" x14ac:dyDescent="0.35">
      <c r="A35" s="1223"/>
      <c r="B35" s="113">
        <f>H_Sources_Uses!K15</f>
        <v>0</v>
      </c>
      <c r="C35" s="158" t="s">
        <v>6</v>
      </c>
      <c r="D35" s="158"/>
      <c r="E35" s="131">
        <f>H_Sources_Uses!M15</f>
        <v>0</v>
      </c>
      <c r="F35" s="120"/>
      <c r="G35" s="115">
        <f t="shared" si="0"/>
        <v>0</v>
      </c>
      <c r="H35" s="116"/>
      <c r="I35" s="121"/>
      <c r="J35" s="121"/>
      <c r="K35" s="122"/>
      <c r="L35" s="122"/>
      <c r="M35" s="687"/>
      <c r="N35" s="121"/>
      <c r="O35" s="121"/>
      <c r="P35" s="129"/>
      <c r="Q35" s="89"/>
      <c r="R35" s="89"/>
    </row>
    <row r="36" spans="1:19" ht="15" customHeight="1" x14ac:dyDescent="0.35">
      <c r="A36" s="1223"/>
      <c r="B36" s="113">
        <f>H_Sources_Uses!K16</f>
        <v>0</v>
      </c>
      <c r="C36" s="158" t="s">
        <v>6</v>
      </c>
      <c r="D36" s="158"/>
      <c r="E36" s="131">
        <f>H_Sources_Uses!M16</f>
        <v>0</v>
      </c>
      <c r="F36" s="120"/>
      <c r="G36" s="115">
        <f t="shared" si="0"/>
        <v>0</v>
      </c>
      <c r="H36" s="116"/>
      <c r="I36" s="121"/>
      <c r="J36" s="121"/>
      <c r="K36" s="122"/>
      <c r="L36" s="122"/>
      <c r="M36" s="687"/>
      <c r="N36" s="121"/>
      <c r="O36" s="121"/>
      <c r="P36" s="129"/>
      <c r="Q36" s="89"/>
      <c r="R36" s="89"/>
    </row>
    <row r="37" spans="1:19" ht="15" customHeight="1" x14ac:dyDescent="0.35">
      <c r="A37" s="1223"/>
      <c r="B37" s="113">
        <f>H_Sources_Uses!K17</f>
        <v>0</v>
      </c>
      <c r="C37" s="158" t="s">
        <v>6</v>
      </c>
      <c r="D37" s="158"/>
      <c r="E37" s="131">
        <f>H_Sources_Uses!M17</f>
        <v>0</v>
      </c>
      <c r="F37" s="120"/>
      <c r="G37" s="115">
        <f t="shared" si="0"/>
        <v>0</v>
      </c>
      <c r="H37" s="116"/>
      <c r="I37" s="121"/>
      <c r="J37" s="121"/>
      <c r="K37" s="122"/>
      <c r="L37" s="122"/>
      <c r="M37" s="687"/>
      <c r="N37" s="121"/>
      <c r="O37" s="121"/>
      <c r="P37" s="129"/>
      <c r="Q37" s="89"/>
      <c r="R37" s="89"/>
    </row>
    <row r="38" spans="1:19" ht="15" customHeight="1" x14ac:dyDescent="0.35">
      <c r="A38" s="1223"/>
      <c r="B38" s="113">
        <f>H_Sources_Uses!K21</f>
        <v>0</v>
      </c>
      <c r="C38" s="158" t="s">
        <v>5</v>
      </c>
      <c r="D38" s="158"/>
      <c r="E38" s="131">
        <f>H_Sources_Uses!M21</f>
        <v>0</v>
      </c>
      <c r="F38" s="120"/>
      <c r="G38" s="115">
        <f t="shared" si="0"/>
        <v>0</v>
      </c>
      <c r="H38" s="124"/>
      <c r="I38" s="150">
        <f>IF(E38&gt;0,E38/E55,0)</f>
        <v>0</v>
      </c>
      <c r="K38" s="125" t="s">
        <v>324</v>
      </c>
      <c r="L38" s="126"/>
      <c r="M38" s="117"/>
      <c r="N38" s="121"/>
      <c r="O38" s="121"/>
      <c r="P38" s="129"/>
      <c r="Q38" s="89"/>
      <c r="R38" s="89"/>
    </row>
    <row r="39" spans="1:19" ht="15" customHeight="1" x14ac:dyDescent="0.35">
      <c r="A39" s="1223"/>
      <c r="B39" s="113">
        <f>H_Sources_Uses!K22</f>
        <v>0</v>
      </c>
      <c r="C39" s="158" t="s">
        <v>5</v>
      </c>
      <c r="D39" s="158"/>
      <c r="E39" s="131">
        <f>H_Sources_Uses!M22</f>
        <v>0</v>
      </c>
      <c r="F39" s="120"/>
      <c r="G39" s="115">
        <f t="shared" si="0"/>
        <v>0</v>
      </c>
      <c r="H39" s="124"/>
      <c r="I39" s="125"/>
      <c r="J39" s="125"/>
      <c r="K39" s="126"/>
      <c r="L39" s="126"/>
      <c r="M39" s="117"/>
      <c r="N39" s="121"/>
      <c r="O39" s="121"/>
      <c r="P39" s="129"/>
      <c r="Q39" s="89"/>
      <c r="R39" s="89"/>
    </row>
    <row r="40" spans="1:19" ht="15" customHeight="1" x14ac:dyDescent="0.35">
      <c r="A40" s="1223"/>
      <c r="B40" s="113">
        <f>H_Sources_Uses!K23</f>
        <v>0</v>
      </c>
      <c r="C40" s="158" t="s">
        <v>5</v>
      </c>
      <c r="D40" s="158"/>
      <c r="E40" s="131">
        <f>H_Sources_Uses!M23</f>
        <v>0</v>
      </c>
      <c r="F40" s="120"/>
      <c r="G40" s="115">
        <f t="shared" si="0"/>
        <v>0</v>
      </c>
      <c r="H40" s="124"/>
      <c r="I40" s="125"/>
      <c r="J40" s="125"/>
      <c r="K40" s="126"/>
      <c r="L40" s="126"/>
      <c r="M40" s="117"/>
      <c r="N40" s="121"/>
      <c r="O40" s="121"/>
      <c r="P40" s="129"/>
      <c r="Q40" s="89"/>
      <c r="R40" s="89"/>
    </row>
    <row r="41" spans="1:19" ht="15" customHeight="1" x14ac:dyDescent="0.35">
      <c r="A41" s="1223"/>
      <c r="B41" s="113">
        <f>H_Sources_Uses!K24</f>
        <v>0</v>
      </c>
      <c r="C41" s="158" t="s">
        <v>5</v>
      </c>
      <c r="D41" s="158"/>
      <c r="E41" s="131">
        <f>H_Sources_Uses!M24</f>
        <v>0</v>
      </c>
      <c r="F41" s="120"/>
      <c r="G41" s="115">
        <f t="shared" si="0"/>
        <v>0</v>
      </c>
      <c r="H41" s="124"/>
      <c r="I41" s="125"/>
      <c r="J41" s="125"/>
      <c r="K41" s="126"/>
      <c r="L41" s="126"/>
      <c r="M41" s="117"/>
      <c r="N41" s="121"/>
      <c r="O41" s="121"/>
      <c r="P41" s="129"/>
      <c r="Q41" s="89"/>
      <c r="R41" s="89"/>
    </row>
    <row r="42" spans="1:19" ht="15" customHeight="1" x14ac:dyDescent="0.35">
      <c r="A42" s="1223"/>
      <c r="B42" s="96"/>
      <c r="C42" s="158"/>
      <c r="D42" s="158"/>
      <c r="E42" s="381"/>
      <c r="F42" s="120"/>
      <c r="G42" s="165"/>
      <c r="H42" s="123"/>
      <c r="I42" s="118"/>
      <c r="J42" s="125"/>
      <c r="L42" s="126"/>
      <c r="M42" s="117"/>
      <c r="O42" s="121"/>
      <c r="Q42" s="89"/>
      <c r="R42" s="89"/>
      <c r="S42" s="130"/>
    </row>
    <row r="43" spans="1:19" ht="15" customHeight="1" x14ac:dyDescent="0.35">
      <c r="A43" s="1223"/>
      <c r="B43" s="96" t="s">
        <v>303</v>
      </c>
      <c r="C43" s="104"/>
      <c r="D43" s="104"/>
      <c r="E43" s="131">
        <f>SUM(E30:E41)</f>
        <v>0</v>
      </c>
      <c r="F43" s="120"/>
      <c r="G43" s="128">
        <f>SUM(G30:G41)</f>
        <v>0</v>
      </c>
      <c r="H43" s="103"/>
      <c r="P43" s="129"/>
      <c r="Q43" s="89"/>
      <c r="R43" s="130"/>
      <c r="S43" s="130"/>
    </row>
    <row r="44" spans="1:19" ht="15" customHeight="1" x14ac:dyDescent="0.35">
      <c r="A44" s="1223"/>
      <c r="C44" s="104"/>
      <c r="D44" s="104"/>
      <c r="E44" s="131"/>
      <c r="F44" s="131"/>
      <c r="G44" s="103"/>
      <c r="H44" s="103"/>
      <c r="P44" s="132"/>
      <c r="Q44" s="132"/>
      <c r="R44" s="132"/>
    </row>
    <row r="45" spans="1:19" ht="15" customHeight="1" x14ac:dyDescent="0.35">
      <c r="A45" s="1223"/>
      <c r="B45" s="105" t="s">
        <v>10</v>
      </c>
      <c r="C45" s="106" t="s">
        <v>64</v>
      </c>
      <c r="D45" s="106"/>
      <c r="E45" s="106"/>
      <c r="F45" s="107"/>
      <c r="G45" s="108"/>
      <c r="H45" s="108"/>
      <c r="I45" s="108" t="s">
        <v>63</v>
      </c>
      <c r="J45" s="108"/>
      <c r="K45" s="108" t="s">
        <v>62</v>
      </c>
      <c r="L45" s="107"/>
      <c r="M45" s="686"/>
      <c r="N45" s="107"/>
      <c r="O45" s="108"/>
      <c r="P45" s="108" t="s">
        <v>61</v>
      </c>
      <c r="Q45" s="109"/>
      <c r="R45" s="200"/>
    </row>
    <row r="46" spans="1:19" ht="15" customHeight="1" x14ac:dyDescent="0.35">
      <c r="A46" s="1223"/>
      <c r="B46" s="110" t="s">
        <v>11</v>
      </c>
      <c r="C46" s="111" t="s">
        <v>4</v>
      </c>
      <c r="D46" s="111"/>
      <c r="E46" s="111" t="s">
        <v>60</v>
      </c>
      <c r="F46" s="112"/>
      <c r="G46" s="112" t="s">
        <v>33</v>
      </c>
      <c r="H46" s="112"/>
      <c r="I46" s="112" t="s">
        <v>59</v>
      </c>
      <c r="J46" s="112"/>
      <c r="K46" s="112" t="s">
        <v>58</v>
      </c>
      <c r="L46" s="112"/>
      <c r="M46" s="684"/>
      <c r="N46" s="112" t="s">
        <v>57</v>
      </c>
      <c r="O46" s="112"/>
      <c r="P46" s="112" t="s">
        <v>56</v>
      </c>
      <c r="Q46" s="92"/>
      <c r="R46" s="198" t="s">
        <v>38</v>
      </c>
    </row>
    <row r="47" spans="1:19" ht="15" customHeight="1" x14ac:dyDescent="0.35">
      <c r="A47" s="1223"/>
      <c r="B47" s="113">
        <f>H_Sources_Uses!K35</f>
        <v>0</v>
      </c>
      <c r="C47" s="158" t="s">
        <v>37</v>
      </c>
      <c r="D47" s="158"/>
      <c r="E47" s="380">
        <f>H_Sources_Uses!M35</f>
        <v>0</v>
      </c>
      <c r="F47" s="114"/>
      <c r="G47" s="115">
        <f t="shared" ref="G47:G59" si="1">IF(E$61&gt;0,E47/E$61,0)</f>
        <v>0</v>
      </c>
      <c r="H47" s="116"/>
      <c r="I47" s="116">
        <f>H_Sources_Uses!N35</f>
        <v>0</v>
      </c>
      <c r="J47" s="116"/>
      <c r="K47" s="116">
        <f>H_Sources_Uses!O35</f>
        <v>0</v>
      </c>
      <c r="L47" s="117"/>
      <c r="M47" s="117"/>
      <c r="N47" s="117">
        <f>H_Sources_Uses!P35</f>
        <v>0</v>
      </c>
      <c r="O47" s="120"/>
      <c r="P47" s="120">
        <f>H_Sources_Uses!Q35</f>
        <v>0</v>
      </c>
      <c r="Q47" s="119"/>
      <c r="R47" s="89"/>
    </row>
    <row r="48" spans="1:19" ht="15" customHeight="1" x14ac:dyDescent="0.35">
      <c r="A48" s="1223"/>
      <c r="B48" s="113">
        <f>H_Sources_Uses!K36</f>
        <v>0</v>
      </c>
      <c r="C48" s="158" t="s">
        <v>36</v>
      </c>
      <c r="D48" s="158"/>
      <c r="E48" s="380">
        <f>H_Sources_Uses!M36</f>
        <v>0</v>
      </c>
      <c r="F48" s="114"/>
      <c r="G48" s="115">
        <f t="shared" si="1"/>
        <v>0</v>
      </c>
      <c r="H48" s="116"/>
      <c r="I48" s="116">
        <f>H_Sources_Uses!N36</f>
        <v>0</v>
      </c>
      <c r="J48" s="116"/>
      <c r="K48" s="116">
        <f>H_Sources_Uses!O36</f>
        <v>0</v>
      </c>
      <c r="L48" s="117"/>
      <c r="M48" s="117"/>
      <c r="N48" s="117">
        <f>H_Sources_Uses!P36</f>
        <v>0</v>
      </c>
      <c r="O48" s="120"/>
      <c r="P48" s="120">
        <f>H_Sources_Uses!Q36</f>
        <v>0</v>
      </c>
      <c r="Q48" s="89"/>
      <c r="R48" s="89"/>
    </row>
    <row r="49" spans="1:23" ht="15" customHeight="1" x14ac:dyDescent="0.35">
      <c r="A49" s="1223"/>
      <c r="B49" s="113">
        <f>H_Sources_Uses!K37</f>
        <v>0</v>
      </c>
      <c r="C49" s="158" t="s">
        <v>55</v>
      </c>
      <c r="D49" s="158"/>
      <c r="E49" s="380">
        <f>H_Sources_Uses!M37</f>
        <v>0</v>
      </c>
      <c r="F49" s="114"/>
      <c r="G49" s="115">
        <f t="shared" si="1"/>
        <v>0</v>
      </c>
      <c r="H49" s="116"/>
      <c r="I49" s="116">
        <f>H_Sources_Uses!N37</f>
        <v>0</v>
      </c>
      <c r="J49" s="116"/>
      <c r="K49" s="116">
        <f>H_Sources_Uses!O37</f>
        <v>0</v>
      </c>
      <c r="L49" s="117"/>
      <c r="M49" s="117"/>
      <c r="N49" s="117">
        <f>H_Sources_Uses!P37</f>
        <v>0</v>
      </c>
      <c r="O49" s="120"/>
      <c r="P49" s="120">
        <f>H_Sources_Uses!Q37</f>
        <v>0</v>
      </c>
      <c r="Q49" s="89"/>
      <c r="R49" s="89"/>
    </row>
    <row r="50" spans="1:23" ht="15" customHeight="1" x14ac:dyDescent="0.35">
      <c r="A50" s="1223"/>
      <c r="B50" s="113">
        <f>H_Sources_Uses!K38</f>
        <v>0</v>
      </c>
      <c r="C50" s="158" t="s">
        <v>54</v>
      </c>
      <c r="D50" s="158"/>
      <c r="E50" s="380">
        <f>H_Sources_Uses!M38</f>
        <v>0</v>
      </c>
      <c r="F50" s="114"/>
      <c r="G50" s="115">
        <f t="shared" si="1"/>
        <v>0</v>
      </c>
      <c r="H50" s="116"/>
      <c r="I50" s="116">
        <f>H_Sources_Uses!N38</f>
        <v>0</v>
      </c>
      <c r="J50" s="116"/>
      <c r="K50" s="116">
        <f>H_Sources_Uses!O38</f>
        <v>0</v>
      </c>
      <c r="L50" s="117"/>
      <c r="M50" s="117"/>
      <c r="N50" s="117">
        <f>H_Sources_Uses!P38</f>
        <v>0</v>
      </c>
      <c r="O50" s="120"/>
      <c r="P50" s="120">
        <f>H_Sources_Uses!Q38</f>
        <v>0</v>
      </c>
      <c r="Q50" s="89"/>
      <c r="R50" s="89"/>
    </row>
    <row r="51" spans="1:23" ht="15" customHeight="1" x14ac:dyDescent="0.35">
      <c r="A51" s="1223"/>
      <c r="B51" s="113">
        <f>H_Sources_Uses!K39</f>
        <v>0</v>
      </c>
      <c r="C51" s="158" t="s">
        <v>77</v>
      </c>
      <c r="D51" s="158"/>
      <c r="E51" s="380">
        <f>H_Sources_Uses!M39</f>
        <v>0</v>
      </c>
      <c r="F51" s="114"/>
      <c r="G51" s="115">
        <f t="shared" si="1"/>
        <v>0</v>
      </c>
      <c r="H51" s="116"/>
      <c r="I51" s="116">
        <f>H_Sources_Uses!N39</f>
        <v>0</v>
      </c>
      <c r="J51" s="116"/>
      <c r="K51" s="116">
        <f>H_Sources_Uses!O39</f>
        <v>0</v>
      </c>
      <c r="L51" s="117"/>
      <c r="M51" s="117"/>
      <c r="N51" s="117">
        <f>H_Sources_Uses!P39</f>
        <v>0</v>
      </c>
      <c r="O51" s="120"/>
      <c r="P51" s="120">
        <f>H_Sources_Uses!Q39</f>
        <v>0</v>
      </c>
      <c r="Q51" s="89"/>
      <c r="R51" s="89"/>
    </row>
    <row r="52" spans="1:23" ht="15" customHeight="1" x14ac:dyDescent="0.35">
      <c r="A52" s="1223"/>
      <c r="B52" s="113">
        <f>H_Sources_Uses!K43</f>
        <v>0</v>
      </c>
      <c r="C52" s="158" t="s">
        <v>6</v>
      </c>
      <c r="D52" s="158"/>
      <c r="E52" s="131">
        <f>H_Sources_Uses!M43</f>
        <v>0</v>
      </c>
      <c r="F52" s="120"/>
      <c r="G52" s="115">
        <f t="shared" si="1"/>
        <v>0</v>
      </c>
      <c r="H52" s="116"/>
      <c r="I52" s="121"/>
      <c r="J52" s="121"/>
      <c r="K52" s="122"/>
      <c r="L52" s="122"/>
      <c r="M52" s="687"/>
      <c r="N52" s="121"/>
      <c r="O52" s="121"/>
      <c r="P52" s="129"/>
      <c r="Q52" s="89"/>
      <c r="R52" s="89"/>
    </row>
    <row r="53" spans="1:23" ht="15" customHeight="1" x14ac:dyDescent="0.35">
      <c r="A53" s="1223"/>
      <c r="B53" s="113">
        <f>H_Sources_Uses!K44</f>
        <v>0</v>
      </c>
      <c r="C53" s="158" t="s">
        <v>6</v>
      </c>
      <c r="D53" s="158"/>
      <c r="E53" s="131">
        <f>H_Sources_Uses!M44</f>
        <v>0</v>
      </c>
      <c r="F53" s="120"/>
      <c r="G53" s="115">
        <f t="shared" si="1"/>
        <v>0</v>
      </c>
      <c r="H53" s="116"/>
      <c r="I53" s="121"/>
      <c r="J53" s="121"/>
      <c r="K53" s="122"/>
      <c r="L53" s="122"/>
      <c r="M53" s="687"/>
      <c r="N53" s="121"/>
      <c r="O53" s="121"/>
      <c r="P53" s="129"/>
      <c r="Q53" s="89"/>
      <c r="R53" s="89"/>
      <c r="W53" s="104"/>
    </row>
    <row r="54" spans="1:23" ht="15" customHeight="1" x14ac:dyDescent="0.35">
      <c r="A54" s="1223"/>
      <c r="B54" s="113">
        <f>H_Sources_Uses!K45</f>
        <v>0</v>
      </c>
      <c r="C54" s="158" t="s">
        <v>6</v>
      </c>
      <c r="D54" s="158"/>
      <c r="E54" s="131">
        <f>H_Sources_Uses!M45</f>
        <v>0</v>
      </c>
      <c r="F54" s="120"/>
      <c r="G54" s="115">
        <f t="shared" si="1"/>
        <v>0</v>
      </c>
      <c r="H54" s="116"/>
      <c r="I54" s="121"/>
      <c r="J54" s="121"/>
      <c r="K54" s="122"/>
      <c r="L54" s="122"/>
      <c r="M54" s="687"/>
      <c r="N54" s="121"/>
      <c r="O54" s="121"/>
      <c r="P54" s="129"/>
      <c r="Q54" s="89"/>
      <c r="R54" s="89"/>
      <c r="W54" s="104"/>
    </row>
    <row r="55" spans="1:23" ht="15" customHeight="1" x14ac:dyDescent="0.35">
      <c r="A55" s="1223"/>
      <c r="B55" s="113">
        <f>H_Sources_Uses!K49</f>
        <v>0</v>
      </c>
      <c r="C55" s="158" t="s">
        <v>5</v>
      </c>
      <c r="D55" s="158"/>
      <c r="E55" s="131">
        <f>H_Sources_Uses!M49</f>
        <v>0</v>
      </c>
      <c r="F55" s="120"/>
      <c r="G55" s="115">
        <f t="shared" si="1"/>
        <v>0</v>
      </c>
      <c r="I55" s="124">
        <f>H_Sources_Uses!O49</f>
        <v>0</v>
      </c>
      <c r="K55" s="125" t="s">
        <v>53</v>
      </c>
      <c r="L55" s="126"/>
      <c r="M55" s="117"/>
      <c r="N55" s="125"/>
      <c r="O55" s="121"/>
      <c r="P55" s="129"/>
      <c r="Q55" s="89"/>
      <c r="R55" s="89"/>
      <c r="W55" s="127"/>
    </row>
    <row r="56" spans="1:23" ht="15" customHeight="1" x14ac:dyDescent="0.35">
      <c r="A56" s="1223"/>
      <c r="B56" s="113">
        <f>H_Sources_Uses!K50</f>
        <v>0</v>
      </c>
      <c r="C56" s="158" t="s">
        <v>5</v>
      </c>
      <c r="D56" s="158"/>
      <c r="E56" s="131">
        <f>H_Sources_Uses!M50</f>
        <v>0</v>
      </c>
      <c r="F56" s="120"/>
      <c r="G56" s="115">
        <f t="shared" si="1"/>
        <v>0</v>
      </c>
      <c r="I56" s="124">
        <f>H_Sources_Uses!O50</f>
        <v>0</v>
      </c>
      <c r="K56" s="125" t="s">
        <v>53</v>
      </c>
      <c r="L56" s="126"/>
      <c r="M56" s="117"/>
      <c r="N56" s="125"/>
      <c r="O56" s="121"/>
      <c r="P56" s="129"/>
      <c r="Q56" s="89"/>
      <c r="R56" s="89"/>
      <c r="W56" s="115"/>
    </row>
    <row r="57" spans="1:23" ht="15" customHeight="1" x14ac:dyDescent="0.35">
      <c r="A57" s="1223"/>
      <c r="B57" s="113">
        <f>H_Sources_Uses!K51</f>
        <v>0</v>
      </c>
      <c r="C57" s="158" t="s">
        <v>5</v>
      </c>
      <c r="D57" s="158"/>
      <c r="E57" s="131">
        <f>H_Sources_Uses!M51</f>
        <v>0</v>
      </c>
      <c r="F57" s="120"/>
      <c r="G57" s="115">
        <f t="shared" si="1"/>
        <v>0</v>
      </c>
      <c r="I57" s="124">
        <f>H_Sources_Uses!O51</f>
        <v>0</v>
      </c>
      <c r="K57" s="125" t="s">
        <v>53</v>
      </c>
      <c r="L57" s="126"/>
      <c r="M57" s="117"/>
      <c r="N57" s="125"/>
      <c r="O57" s="121"/>
      <c r="P57" s="129"/>
      <c r="Q57" s="89"/>
      <c r="R57" s="89"/>
      <c r="W57" s="115"/>
    </row>
    <row r="58" spans="1:23" ht="15" customHeight="1" x14ac:dyDescent="0.35">
      <c r="A58" s="1223"/>
      <c r="B58" s="113">
        <f>H_Sources_Uses!K52</f>
        <v>0</v>
      </c>
      <c r="C58" s="158" t="s">
        <v>5</v>
      </c>
      <c r="D58" s="158"/>
      <c r="E58" s="131">
        <f>H_Sources_Uses!M52</f>
        <v>0</v>
      </c>
      <c r="F58" s="120"/>
      <c r="G58" s="115">
        <f t="shared" si="1"/>
        <v>0</v>
      </c>
      <c r="I58" s="124">
        <f>H_Sources_Uses!O52</f>
        <v>0</v>
      </c>
      <c r="K58" s="125" t="s">
        <v>53</v>
      </c>
      <c r="L58" s="126"/>
      <c r="M58" s="117"/>
      <c r="N58" s="125"/>
      <c r="O58" s="121"/>
      <c r="P58" s="129"/>
      <c r="Q58" s="89"/>
      <c r="R58" s="89" t="s">
        <v>73</v>
      </c>
      <c r="W58" s="115"/>
    </row>
    <row r="59" spans="1:23" ht="15" customHeight="1" x14ac:dyDescent="0.35">
      <c r="A59" s="1223"/>
      <c r="B59" s="96" t="s">
        <v>818</v>
      </c>
      <c r="C59" s="158"/>
      <c r="D59" s="158"/>
      <c r="E59" s="382">
        <f>H_Sources_Uses!M56</f>
        <v>0</v>
      </c>
      <c r="F59" s="120"/>
      <c r="G59" s="115">
        <f t="shared" si="1"/>
        <v>0</v>
      </c>
      <c r="I59" s="150">
        <f>IF(E81&gt;0,E59/E81,0)</f>
        <v>0</v>
      </c>
      <c r="K59" s="125" t="s">
        <v>34</v>
      </c>
      <c r="L59" s="126"/>
      <c r="M59" s="690" t="s">
        <v>830</v>
      </c>
      <c r="N59" s="1218" t="s">
        <v>829</v>
      </c>
      <c r="O59" s="1218"/>
      <c r="P59" s="1218"/>
      <c r="Q59" s="89"/>
      <c r="S59" s="679"/>
      <c r="T59" s="679"/>
      <c r="W59" s="115"/>
    </row>
    <row r="60" spans="1:23" ht="8.15" customHeight="1" x14ac:dyDescent="0.35">
      <c r="A60" s="1223"/>
      <c r="B60" s="96"/>
      <c r="C60" s="158"/>
      <c r="D60" s="158"/>
      <c r="E60" s="131"/>
      <c r="F60" s="120"/>
      <c r="G60" s="164"/>
      <c r="I60" s="123"/>
      <c r="J60" s="123"/>
      <c r="K60" s="125"/>
      <c r="L60" s="126"/>
      <c r="M60" s="117"/>
      <c r="N60" s="121"/>
      <c r="O60" s="121"/>
      <c r="P60" s="129"/>
      <c r="Q60" s="89"/>
      <c r="R60" s="89"/>
      <c r="S60" s="92"/>
      <c r="W60" s="115"/>
    </row>
    <row r="61" spans="1:23" ht="15" customHeight="1" x14ac:dyDescent="0.35">
      <c r="A61" s="1223"/>
      <c r="B61" s="113" t="s">
        <v>282</v>
      </c>
      <c r="D61" s="104"/>
      <c r="E61" s="131">
        <f>SUM(E47:E59)</f>
        <v>0</v>
      </c>
      <c r="F61" s="120"/>
      <c r="G61" s="128">
        <f>SUM(G47:G59)</f>
        <v>0</v>
      </c>
      <c r="H61" s="103"/>
      <c r="P61" s="129"/>
      <c r="Q61" s="89"/>
      <c r="R61" s="89"/>
      <c r="S61" s="92"/>
      <c r="W61" s="115"/>
    </row>
    <row r="62" spans="1:23" ht="17.149999999999999" customHeight="1" x14ac:dyDescent="0.35">
      <c r="A62" s="1223"/>
      <c r="B62" s="113"/>
      <c r="D62" s="104"/>
      <c r="E62" s="131"/>
      <c r="F62" s="120"/>
      <c r="G62" s="128"/>
      <c r="H62" s="103"/>
      <c r="P62" s="129"/>
      <c r="Q62" s="89"/>
      <c r="R62" s="89"/>
      <c r="S62" s="92"/>
      <c r="W62" s="115"/>
    </row>
    <row r="63" spans="1:23" s="89" customFormat="1" ht="15" customHeight="1" x14ac:dyDescent="0.35">
      <c r="A63" s="1223"/>
      <c r="B63" s="418" t="s">
        <v>572</v>
      </c>
      <c r="C63" s="419">
        <f>H_Sources_Uses!L63</f>
        <v>0</v>
      </c>
      <c r="D63" s="420">
        <f>IF(E61=0,0,C63/E61)</f>
        <v>0</v>
      </c>
      <c r="E63" s="419" t="s">
        <v>573</v>
      </c>
      <c r="F63" s="421"/>
      <c r="G63" s="422"/>
      <c r="H63" s="423"/>
      <c r="M63" s="92"/>
      <c r="P63" s="129"/>
      <c r="S63" s="92"/>
      <c r="W63" s="424"/>
    </row>
    <row r="64" spans="1:23" s="89" customFormat="1" ht="15" customHeight="1" x14ac:dyDescent="0.35">
      <c r="A64" s="1223"/>
      <c r="B64" s="418"/>
      <c r="C64" s="419"/>
      <c r="D64" s="420"/>
      <c r="E64" s="419"/>
      <c r="F64" s="421"/>
      <c r="G64" s="422"/>
      <c r="H64" s="423"/>
      <c r="M64" s="92"/>
      <c r="P64" s="129"/>
      <c r="S64" s="92"/>
      <c r="W64" s="424"/>
    </row>
    <row r="65" spans="1:23" ht="15" customHeight="1" x14ac:dyDescent="0.35">
      <c r="A65" s="1223"/>
      <c r="C65" s="104"/>
      <c r="D65" s="104"/>
      <c r="E65" s="131"/>
      <c r="F65" s="131"/>
      <c r="G65" s="103"/>
      <c r="H65" s="103"/>
      <c r="K65"/>
      <c r="L65"/>
      <c r="M65" s="688"/>
      <c r="N65"/>
      <c r="P65" s="132"/>
      <c r="Q65" s="132"/>
      <c r="R65" s="132"/>
      <c r="W65" s="115"/>
    </row>
    <row r="66" spans="1:23" ht="15" customHeight="1" x14ac:dyDescent="0.35">
      <c r="A66" s="1223"/>
      <c r="B66" s="151" t="s">
        <v>846</v>
      </c>
      <c r="C66" s="205"/>
      <c r="D66" s="205"/>
      <c r="E66" s="307" t="s">
        <v>3</v>
      </c>
      <c r="F66" s="133"/>
      <c r="G66" s="134" t="s">
        <v>33</v>
      </c>
      <c r="H66" s="134"/>
      <c r="I66" s="133"/>
      <c r="J66" s="133"/>
      <c r="K66" s="133" t="s">
        <v>25</v>
      </c>
      <c r="L66" s="133"/>
      <c r="M66" s="133"/>
      <c r="N66" s="307" t="s">
        <v>898</v>
      </c>
      <c r="O66" s="152"/>
      <c r="P66" s="1225" t="s">
        <v>899</v>
      </c>
      <c r="Q66" s="1225"/>
      <c r="R66" s="1226"/>
      <c r="W66" s="115"/>
    </row>
    <row r="67" spans="1:23" ht="15" customHeight="1" x14ac:dyDescent="0.35">
      <c r="A67" s="1223"/>
      <c r="B67" s="96"/>
      <c r="C67" s="92"/>
      <c r="D67" s="92"/>
      <c r="E67" s="158"/>
      <c r="F67" s="104"/>
      <c r="G67" s="120"/>
      <c r="H67" s="120"/>
      <c r="J67"/>
      <c r="K67" s="120"/>
      <c r="L67" s="96"/>
      <c r="M67" s="104"/>
      <c r="O67" s="104"/>
      <c r="P67" s="1219"/>
      <c r="Q67" s="1219"/>
      <c r="R67" s="1219"/>
      <c r="W67" s="115"/>
    </row>
    <row r="68" spans="1:23" ht="15" customHeight="1" x14ac:dyDescent="0.35">
      <c r="A68" s="1223"/>
      <c r="B68" s="113" t="s">
        <v>268</v>
      </c>
      <c r="E68" s="383">
        <f>H_Sources_Uses!F14</f>
        <v>0</v>
      </c>
      <c r="F68" s="120"/>
      <c r="G68" s="204">
        <f>IF(E$92&gt;0,E68/E$92,0)</f>
        <v>0</v>
      </c>
      <c r="H68" s="104"/>
      <c r="J68"/>
      <c r="K68" s="209">
        <f>IF('G_Unit Mix'!N34&gt;0, E68/'G_Unit Mix'!N34,0)</f>
        <v>0</v>
      </c>
      <c r="L68" s="96"/>
      <c r="M68" s="104"/>
      <c r="O68" s="136"/>
      <c r="P68" s="1219"/>
      <c r="Q68" s="1219"/>
      <c r="R68" s="1219"/>
      <c r="W68" s="115"/>
    </row>
    <row r="69" spans="1:23" ht="15" customHeight="1" x14ac:dyDescent="0.35">
      <c r="A69" s="1223"/>
      <c r="B69" s="137" t="s">
        <v>20</v>
      </c>
      <c r="C69" s="203">
        <f>H_Sources_Uses!F10</f>
        <v>0</v>
      </c>
      <c r="D69" s="202">
        <f>IF(E$68&gt;0,C69/E$68,0)</f>
        <v>0</v>
      </c>
      <c r="F69" s="136"/>
      <c r="H69" s="140"/>
      <c r="J69"/>
      <c r="K69" s="143">
        <f>IF('G_Unit Mix'!N34&gt;0,C69/'G_Unit Mix'!N34,0)</f>
        <v>0</v>
      </c>
      <c r="O69" s="136"/>
      <c r="P69" s="1219"/>
      <c r="Q69" s="1219"/>
      <c r="R69" s="1219"/>
      <c r="W69" s="115"/>
    </row>
    <row r="70" spans="1:23" ht="15" customHeight="1" x14ac:dyDescent="0.35">
      <c r="A70" s="1223"/>
      <c r="B70" s="137" t="s">
        <v>280</v>
      </c>
      <c r="C70" s="203">
        <f>H_Sources_Uses!F11</f>
        <v>0</v>
      </c>
      <c r="D70" s="202">
        <f>IF(E$68&gt;0,C70/E$68,0)</f>
        <v>0</v>
      </c>
      <c r="E70" s="383"/>
      <c r="F70" s="136"/>
      <c r="G70" s="204"/>
      <c r="H70" s="140"/>
      <c r="J70"/>
      <c r="K70" s="143">
        <f>IF('G_Unit Mix'!N34&gt;0,C70/'G_Unit Mix'!N34,0)</f>
        <v>0</v>
      </c>
      <c r="O70" s="136"/>
      <c r="P70" s="1219"/>
      <c r="Q70" s="1219"/>
      <c r="R70" s="1219"/>
      <c r="W70" s="115"/>
    </row>
    <row r="71" spans="1:23" ht="15" customHeight="1" x14ac:dyDescent="0.35">
      <c r="A71" s="1223"/>
      <c r="B71" s="137" t="s">
        <v>307</v>
      </c>
      <c r="C71" s="203">
        <f>H_Sources_Uses!F12+H_Sources_Uses!F13</f>
        <v>0</v>
      </c>
      <c r="D71" s="202">
        <f>IF(E$68&gt;0,C71/E$68,0)</f>
        <v>0</v>
      </c>
      <c r="E71" s="383"/>
      <c r="F71" s="136"/>
      <c r="G71" s="204"/>
      <c r="H71" s="140"/>
      <c r="J71"/>
      <c r="K71" s="143">
        <f>IF('G_Unit Mix'!N34&gt;0,C71/'G_Unit Mix'!N34,0)</f>
        <v>0</v>
      </c>
      <c r="O71" s="136"/>
      <c r="P71" s="1219"/>
      <c r="Q71" s="1219"/>
      <c r="R71" s="1219"/>
      <c r="W71" s="115"/>
    </row>
    <row r="72" spans="1:23" ht="10" customHeight="1" x14ac:dyDescent="0.35">
      <c r="A72" s="1223"/>
      <c r="B72" s="113"/>
      <c r="E72" s="156"/>
      <c r="F72" s="136"/>
      <c r="G72" s="142"/>
      <c r="H72" s="140"/>
      <c r="J72"/>
      <c r="K72"/>
      <c r="O72" s="136"/>
      <c r="P72" s="1219"/>
      <c r="Q72" s="1219"/>
      <c r="R72" s="1219"/>
      <c r="W72" s="115"/>
    </row>
    <row r="73" spans="1:23" ht="15" customHeight="1" x14ac:dyDescent="0.35">
      <c r="A73" s="1223"/>
      <c r="B73" s="113" t="s">
        <v>32</v>
      </c>
      <c r="D73" s="208"/>
      <c r="E73" s="383">
        <f>SUM(C74:C77)</f>
        <v>0</v>
      </c>
      <c r="G73" s="204">
        <f>IF(E$92&gt;0,E73/E$92,0)</f>
        <v>0</v>
      </c>
      <c r="H73" s="120"/>
      <c r="J73"/>
      <c r="K73" s="143">
        <f>IF('G_Unit Mix'!N34&gt;0,E73/'G_Unit Mix'!N34,0)</f>
        <v>0</v>
      </c>
      <c r="N73" s="735" t="str">
        <f>IF(ISBLANK(H_Sources_Uses!E31),"",H_Sources_Uses!E31)</f>
        <v/>
      </c>
      <c r="O73" s="136"/>
      <c r="P73" s="734" t="str">
        <f>IF(ISBLANK(H_Sources_Uses!E32),"",H_Sources_Uses!E32)</f>
        <v/>
      </c>
      <c r="Q73" s="733"/>
      <c r="R73" s="733"/>
      <c r="S73" s="93"/>
      <c r="W73" s="115"/>
    </row>
    <row r="74" spans="1:23" ht="15" customHeight="1" x14ac:dyDescent="0.35">
      <c r="A74" s="1223"/>
      <c r="B74" s="137" t="s">
        <v>277</v>
      </c>
      <c r="C74" s="203">
        <f>H_Sources_Uses!F15</f>
        <v>0</v>
      </c>
      <c r="D74" s="202">
        <f>IF(E$73&gt;0,C74/E$73,0)</f>
        <v>0</v>
      </c>
      <c r="F74" s="89"/>
      <c r="H74" s="136"/>
      <c r="J74"/>
      <c r="K74" s="143">
        <f>IF('G_Unit Mix'!N34&gt;0,C74/'G_Unit Mix'!N34,0)</f>
        <v>0</v>
      </c>
      <c r="L74" s="89"/>
      <c r="M74" s="92"/>
      <c r="O74" s="136"/>
      <c r="P74" s="1219"/>
      <c r="Q74" s="1219"/>
      <c r="R74" s="1219"/>
      <c r="S74" s="93"/>
      <c r="W74" s="115"/>
    </row>
    <row r="75" spans="1:23" ht="15" customHeight="1" x14ac:dyDescent="0.35">
      <c r="A75" s="1223"/>
      <c r="B75" s="137" t="s">
        <v>377</v>
      </c>
      <c r="C75" s="203">
        <f>H_Sources_Uses!F16</f>
        <v>0</v>
      </c>
      <c r="D75" s="202">
        <f>IF(E$73&gt;0,C75/E$73,0)</f>
        <v>0</v>
      </c>
      <c r="E75" s="383"/>
      <c r="F75" s="138"/>
      <c r="G75" s="204"/>
      <c r="H75" s="136"/>
      <c r="J75"/>
      <c r="K75" s="143">
        <f>IF('G_Unit Mix'!N34&gt;0,C75/'G_Unit Mix'!N34,0)</f>
        <v>0</v>
      </c>
      <c r="L75" s="89"/>
      <c r="M75" s="92"/>
      <c r="O75" s="136"/>
      <c r="P75" s="1219"/>
      <c r="Q75" s="1219"/>
      <c r="R75" s="1219"/>
      <c r="S75" s="93"/>
      <c r="W75" s="115"/>
    </row>
    <row r="76" spans="1:23" ht="15" customHeight="1" x14ac:dyDescent="0.35">
      <c r="A76" s="1223"/>
      <c r="B76" s="137" t="s">
        <v>401</v>
      </c>
      <c r="C76" s="203">
        <f>H_Sources_Uses!F17</f>
        <v>0</v>
      </c>
      <c r="D76" s="202">
        <f>IF(E$73&gt;0,C76/E$73,0)</f>
        <v>0</v>
      </c>
      <c r="E76" s="383"/>
      <c r="F76" s="89"/>
      <c r="G76" s="204"/>
      <c r="H76" s="136"/>
      <c r="J76"/>
      <c r="K76" s="143">
        <f>IF('G_Unit Mix'!N34&gt;0,C76/'G_Unit Mix'!N34,0)</f>
        <v>0</v>
      </c>
      <c r="L76" s="89"/>
      <c r="M76" s="92"/>
      <c r="N76"/>
      <c r="O76"/>
      <c r="P76"/>
      <c r="Q76"/>
      <c r="R76"/>
      <c r="S76" s="93"/>
      <c r="W76" s="127"/>
    </row>
    <row r="77" spans="1:23" ht="15" customHeight="1" x14ac:dyDescent="0.35">
      <c r="A77" s="1223"/>
      <c r="B77" s="137" t="s">
        <v>379</v>
      </c>
      <c r="C77" s="203">
        <f>H_Sources_Uses!F18</f>
        <v>0</v>
      </c>
      <c r="D77" s="202">
        <f>IF(E$73&gt;0,C77/E$73,0)</f>
        <v>0</v>
      </c>
      <c r="E77" s="383"/>
      <c r="F77" s="89"/>
      <c r="G77" s="204"/>
      <c r="H77" s="136"/>
      <c r="J77"/>
      <c r="K77" s="143">
        <f>IF('G_Unit Mix'!N34&gt;0,C77/'G_Unit Mix'!N34,0)</f>
        <v>0</v>
      </c>
      <c r="L77" s="89"/>
      <c r="M77" s="92"/>
      <c r="N77"/>
      <c r="O77"/>
      <c r="P77"/>
      <c r="Q77"/>
      <c r="R77"/>
      <c r="S77" s="93"/>
      <c r="W77" s="127"/>
    </row>
    <row r="78" spans="1:23" ht="5.15" customHeight="1" x14ac:dyDescent="0.35">
      <c r="A78" s="1223"/>
      <c r="B78" s="137"/>
      <c r="E78" s="384"/>
      <c r="F78" s="138"/>
      <c r="G78" s="139"/>
      <c r="H78" s="136"/>
      <c r="J78" s="141"/>
      <c r="K78" s="138"/>
      <c r="L78" s="89"/>
      <c r="M78" s="92"/>
      <c r="N78"/>
      <c r="O78"/>
      <c r="P78"/>
      <c r="Q78"/>
      <c r="R78"/>
      <c r="S78" s="93"/>
      <c r="W78" s="127"/>
    </row>
    <row r="79" spans="1:23" ht="15.75" customHeight="1" x14ac:dyDescent="0.35">
      <c r="A79" s="1223"/>
      <c r="B79" s="113" t="s">
        <v>817</v>
      </c>
      <c r="E79" s="131">
        <f>H_Sources_Uses!F20</f>
        <v>0</v>
      </c>
      <c r="F79" s="136"/>
      <c r="G79" s="135">
        <f>IF(E$92&gt;0,E79/E$92,0)</f>
        <v>0</v>
      </c>
      <c r="H79" s="136"/>
      <c r="J79" s="141"/>
      <c r="K79" s="209">
        <f>IF('G_Unit Mix'!N34&gt;0,E79/'G_Unit Mix'!N34,0)</f>
        <v>0</v>
      </c>
      <c r="M79" s="690" t="s">
        <v>815</v>
      </c>
      <c r="N79" s="1218" t="str">
        <f>IF(E73=0,"",TEXT(E79/E73,"0.00%")&amp;" of total construction costs")</f>
        <v/>
      </c>
      <c r="O79" s="1218"/>
      <c r="P79" s="1218"/>
      <c r="Q79" s="680"/>
      <c r="R79" s="680"/>
      <c r="S79" s="93"/>
      <c r="W79" s="128"/>
    </row>
    <row r="80" spans="1:23" ht="5.15" customHeight="1" x14ac:dyDescent="0.35">
      <c r="A80" s="1223"/>
      <c r="B80" s="113"/>
      <c r="E80" s="156"/>
      <c r="F80" s="136"/>
      <c r="G80" s="142"/>
      <c r="H80" s="136"/>
      <c r="J80" s="141"/>
      <c r="K80" s="209"/>
      <c r="M80" s="689"/>
      <c r="N80"/>
      <c r="O80"/>
      <c r="P80"/>
      <c r="Q80"/>
      <c r="R80"/>
      <c r="S80" s="93"/>
      <c r="W80" s="128"/>
    </row>
    <row r="81" spans="1:18" ht="15" customHeight="1" x14ac:dyDescent="0.35">
      <c r="A81" s="1223"/>
      <c r="B81" s="113" t="s">
        <v>222</v>
      </c>
      <c r="E81" s="131">
        <f>H_Sources_Uses!F26</f>
        <v>0</v>
      </c>
      <c r="F81" s="144"/>
      <c r="G81" s="145">
        <f>IF(E$92&gt;0,E81/E$92,0)</f>
        <v>0</v>
      </c>
      <c r="H81" s="146"/>
      <c r="J81" s="147"/>
      <c r="K81" s="209">
        <f>IF('G_Unit Mix'!N34&gt;0,E81/'G_Unit Mix'!N34,0)</f>
        <v>0</v>
      </c>
      <c r="M81" s="689"/>
      <c r="N81"/>
      <c r="O81"/>
      <c r="P81"/>
      <c r="Q81"/>
      <c r="R81"/>
    </row>
    <row r="82" spans="1:18" ht="15" customHeight="1" x14ac:dyDescent="0.35">
      <c r="A82" s="1223"/>
      <c r="B82" s="137" t="s">
        <v>819</v>
      </c>
      <c r="C82" s="203">
        <f>E81-C83</f>
        <v>0</v>
      </c>
      <c r="E82" s="131"/>
      <c r="F82" s="144"/>
      <c r="G82" s="145"/>
      <c r="H82" s="146"/>
      <c r="J82" s="147"/>
      <c r="K82" s="209"/>
      <c r="M82" s="690" t="s">
        <v>816</v>
      </c>
      <c r="N82" s="1218" t="s">
        <v>828</v>
      </c>
      <c r="O82" s="1218"/>
      <c r="P82" s="1218"/>
    </row>
    <row r="83" spans="1:18" ht="16.5" customHeight="1" x14ac:dyDescent="0.35">
      <c r="A83" s="1223"/>
      <c r="B83" s="137" t="s">
        <v>821</v>
      </c>
      <c r="C83" s="203">
        <f>E59</f>
        <v>0</v>
      </c>
      <c r="K83" s="209"/>
      <c r="M83" s="690" t="s">
        <v>820</v>
      </c>
      <c r="N83" s="1218" t="s">
        <v>829</v>
      </c>
      <c r="O83" s="1218"/>
      <c r="P83" s="1218"/>
    </row>
    <row r="84" spans="1:18" ht="15" customHeight="1" x14ac:dyDescent="0.35">
      <c r="A84" s="1223"/>
      <c r="B84" s="113" t="s">
        <v>410</v>
      </c>
      <c r="E84" s="131">
        <f>H_Sources_Uses!F25</f>
        <v>0</v>
      </c>
      <c r="F84" s="120"/>
      <c r="G84" s="145">
        <f>IF(E$92&gt;0,E84/E$92,0)</f>
        <v>0</v>
      </c>
      <c r="H84" s="136"/>
      <c r="J84" s="141"/>
      <c r="K84" s="209">
        <f>IF('G_Unit Mix'!N34&gt;0,E84/'G_Unit Mix'!N34,0)</f>
        <v>0</v>
      </c>
      <c r="N84"/>
      <c r="O84"/>
      <c r="P84"/>
      <c r="Q84"/>
      <c r="R84"/>
    </row>
    <row r="85" spans="1:18" ht="5.15" customHeight="1" x14ac:dyDescent="0.35">
      <c r="A85" s="1223"/>
      <c r="B85" s="113"/>
      <c r="E85" s="131"/>
      <c r="F85" s="120"/>
      <c r="G85" s="145"/>
      <c r="H85" s="136"/>
      <c r="J85" s="141"/>
      <c r="K85" s="209"/>
      <c r="N85"/>
      <c r="O85"/>
      <c r="P85"/>
      <c r="Q85"/>
      <c r="R85"/>
    </row>
    <row r="86" spans="1:18" ht="15" customHeight="1" x14ac:dyDescent="0.35">
      <c r="A86" s="1223"/>
      <c r="B86" s="113" t="s">
        <v>308</v>
      </c>
      <c r="F86" s="120"/>
      <c r="H86" s="136"/>
      <c r="J86" s="141"/>
      <c r="K86" s="209">
        <f>IF('G_Unit Mix'!N34&gt;0,E87/'G_Unit Mix'!N34,0)</f>
        <v>0</v>
      </c>
      <c r="N86"/>
      <c r="O86"/>
      <c r="P86"/>
      <c r="Q86"/>
      <c r="R86"/>
    </row>
    <row r="87" spans="1:18" ht="15" customHeight="1" x14ac:dyDescent="0.35">
      <c r="A87" s="1223"/>
      <c r="B87" s="95" t="s">
        <v>29</v>
      </c>
      <c r="C87" s="203">
        <f>H_Sources_Uses!F21</f>
        <v>0</v>
      </c>
      <c r="E87" s="1222">
        <f>SUM(C87:C90)</f>
        <v>0</v>
      </c>
      <c r="F87" s="138"/>
      <c r="G87" s="1221">
        <f>IF(E$92&gt;0,E87/E$92,0)</f>
        <v>0</v>
      </c>
      <c r="H87" s="136"/>
      <c r="J87" s="141"/>
      <c r="K87" s="143">
        <f>IF('G_Unit Mix'!N34&gt;0,C87/'G_Unit Mix'!N34,0)</f>
        <v>0</v>
      </c>
      <c r="N87" s="683"/>
      <c r="O87"/>
      <c r="P87"/>
      <c r="Q87"/>
      <c r="R87"/>
    </row>
    <row r="88" spans="1:18" ht="15" customHeight="1" x14ac:dyDescent="0.35">
      <c r="A88" s="1223"/>
      <c r="B88" s="95" t="s">
        <v>269</v>
      </c>
      <c r="C88" s="203">
        <f>H_Sources_Uses!F22</f>
        <v>0</v>
      </c>
      <c r="E88" s="1222"/>
      <c r="F88" s="138"/>
      <c r="G88" s="1221"/>
      <c r="H88" s="136"/>
      <c r="J88" s="141"/>
      <c r="K88" s="143">
        <f>IF('G_Unit Mix'!N34&gt;0,C88/'G_Unit Mix'!N34,E889)</f>
        <v>0</v>
      </c>
      <c r="N88" s="681"/>
      <c r="O88" s="136"/>
      <c r="P88" s="1219"/>
      <c r="Q88" s="1219"/>
      <c r="R88" s="1219"/>
    </row>
    <row r="89" spans="1:18" ht="15" customHeight="1" x14ac:dyDescent="0.35">
      <c r="A89" s="1223"/>
      <c r="B89" s="95" t="s">
        <v>270</v>
      </c>
      <c r="C89" s="203">
        <f>H_Sources_Uses!F23</f>
        <v>0</v>
      </c>
      <c r="E89" s="1222"/>
      <c r="F89" s="138"/>
      <c r="G89" s="1221"/>
      <c r="H89" s="136"/>
      <c r="J89" s="141"/>
      <c r="K89" s="143">
        <f>IF('G_Unit Mix'!N34&gt;0,C89/'G_Unit Mix'!N34,0)</f>
        <v>0</v>
      </c>
      <c r="N89" s="682"/>
      <c r="P89" s="1219"/>
      <c r="Q89" s="1219"/>
      <c r="R89" s="1219"/>
    </row>
    <row r="90" spans="1:18" ht="15" customHeight="1" x14ac:dyDescent="0.35">
      <c r="A90" s="1223"/>
      <c r="B90" s="95" t="s">
        <v>618</v>
      </c>
      <c r="C90" s="203">
        <f>H_Sources_Uses!F24</f>
        <v>0</v>
      </c>
      <c r="E90" s="383"/>
      <c r="F90" s="138"/>
      <c r="G90" s="452"/>
      <c r="H90" s="136"/>
      <c r="J90" s="141"/>
      <c r="K90" s="143">
        <f>IF('G_Unit Mix'!N35&gt;0,C90/'G_Unit Mix'!N35,0)</f>
        <v>0</v>
      </c>
      <c r="P90" s="451"/>
      <c r="Q90" s="451"/>
      <c r="R90" s="451"/>
    </row>
    <row r="91" spans="1:18" x14ac:dyDescent="0.35">
      <c r="A91" s="1223"/>
      <c r="E91" s="385"/>
      <c r="G91" s="201"/>
      <c r="K91" s="201"/>
      <c r="P91" s="1219"/>
      <c r="Q91" s="1219"/>
      <c r="R91" s="1219"/>
    </row>
    <row r="92" spans="1:18" ht="15" customHeight="1" x14ac:dyDescent="0.35">
      <c r="A92" s="1223"/>
      <c r="B92" s="113" t="s">
        <v>411</v>
      </c>
      <c r="E92" s="131">
        <f>SUM(E68,E73,E79,E81+E84+E87)</f>
        <v>0</v>
      </c>
      <c r="F92" s="120"/>
      <c r="G92" s="148">
        <f>SUM(G68,G73,G79,G81,G84,G87)</f>
        <v>0</v>
      </c>
      <c r="H92" s="120"/>
      <c r="J92" s="149"/>
      <c r="K92" s="120">
        <f>SUM(K68,K73,K79,K81,K84,K86)</f>
        <v>0</v>
      </c>
      <c r="O92" s="120"/>
      <c r="P92" s="1219"/>
      <c r="Q92" s="1219"/>
      <c r="R92" s="1219"/>
    </row>
    <row r="93" spans="1:18" ht="16" thickBot="1" x14ac:dyDescent="0.4">
      <c r="A93" s="1223"/>
    </row>
    <row r="94" spans="1:18" ht="16.5" outlineLevel="1" thickTop="1" thickBot="1" x14ac:dyDescent="0.4">
      <c r="A94" s="1223"/>
      <c r="B94" s="1216" t="s">
        <v>415</v>
      </c>
      <c r="C94" s="1216"/>
      <c r="D94" s="1216"/>
      <c r="E94" s="1216"/>
      <c r="F94" s="1216"/>
      <c r="G94" s="1216"/>
      <c r="H94" s="1216"/>
      <c r="I94" s="1216"/>
      <c r="J94" s="1216"/>
      <c r="K94" s="1216"/>
      <c r="L94" s="1216"/>
      <c r="M94" s="1216"/>
      <c r="N94" s="1216"/>
      <c r="O94" s="1216"/>
      <c r="P94" s="1216"/>
      <c r="Q94" s="1216"/>
      <c r="R94" s="1216"/>
    </row>
    <row r="95" spans="1:18" ht="16" outlineLevel="1" thickTop="1" x14ac:dyDescent="0.35">
      <c r="A95" s="1223"/>
      <c r="B95" s="153"/>
      <c r="C95" s="132"/>
      <c r="D95" s="132"/>
      <c r="E95" s="154"/>
      <c r="F95" s="154"/>
      <c r="G95" s="121"/>
      <c r="H95" s="121"/>
      <c r="I95" s="155"/>
      <c r="J95" s="155"/>
      <c r="K95" s="121"/>
      <c r="L95" s="121"/>
      <c r="M95" s="116"/>
      <c r="N95" s="121"/>
      <c r="O95" s="121"/>
      <c r="P95" s="158"/>
      <c r="Q95" s="158"/>
      <c r="R95" s="158"/>
    </row>
    <row r="96" spans="1:18" outlineLevel="1" x14ac:dyDescent="0.35">
      <c r="A96" s="1223"/>
      <c r="C96" s="100" t="s">
        <v>416</v>
      </c>
      <c r="D96" s="100"/>
      <c r="E96" s="156">
        <f>E68</f>
        <v>0</v>
      </c>
      <c r="G96" s="95" t="s">
        <v>417</v>
      </c>
      <c r="L96" s="121"/>
      <c r="M96" s="116"/>
      <c r="N96" s="266" t="s">
        <v>421</v>
      </c>
      <c r="O96" s="155"/>
      <c r="Q96" s="158"/>
      <c r="R96" s="158"/>
    </row>
    <row r="97" spans="1:18" outlineLevel="1" x14ac:dyDescent="0.35">
      <c r="A97" s="1223"/>
      <c r="B97" s="267" t="s">
        <v>74</v>
      </c>
      <c r="C97" s="88" t="s">
        <v>418</v>
      </c>
      <c r="E97" s="156"/>
      <c r="G97" s="156"/>
      <c r="H97" s="131"/>
      <c r="K97" s="157"/>
      <c r="L97" s="157"/>
      <c r="M97" s="136"/>
      <c r="N97" s="393"/>
      <c r="O97" s="393"/>
      <c r="P97" s="393"/>
      <c r="Q97" s="393"/>
      <c r="R97" s="393"/>
    </row>
    <row r="98" spans="1:18" outlineLevel="1" x14ac:dyDescent="0.35">
      <c r="A98" s="1223"/>
      <c r="B98" s="267" t="s">
        <v>74</v>
      </c>
      <c r="C98" s="88" t="s">
        <v>419</v>
      </c>
      <c r="E98" s="156"/>
      <c r="N98" s="393"/>
      <c r="O98" s="393"/>
      <c r="P98" s="393"/>
      <c r="Q98" s="393"/>
      <c r="R98" s="393"/>
    </row>
    <row r="99" spans="1:18" outlineLevel="1" x14ac:dyDescent="0.35">
      <c r="A99" s="1223"/>
      <c r="B99" s="267" t="s">
        <v>72</v>
      </c>
      <c r="C99" s="88" t="s">
        <v>420</v>
      </c>
      <c r="E99" s="386">
        <f>E96-E97-E98</f>
        <v>0</v>
      </c>
      <c r="G99" s="131"/>
      <c r="H99" s="158"/>
      <c r="I99" s="96"/>
      <c r="J99" s="96"/>
      <c r="K99" s="158"/>
      <c r="L99" s="158"/>
      <c r="M99" s="104"/>
      <c r="N99" s="393"/>
      <c r="O99" s="393"/>
      <c r="P99" s="393"/>
      <c r="Q99" s="393"/>
      <c r="R99" s="393"/>
    </row>
    <row r="100" spans="1:18" x14ac:dyDescent="0.35">
      <c r="A100" s="1223"/>
      <c r="F100" s="136"/>
      <c r="G100" s="156"/>
      <c r="H100" s="159"/>
      <c r="I100" s="132"/>
      <c r="J100" s="132"/>
      <c r="K100" s="156"/>
      <c r="L100" s="156"/>
      <c r="M100" s="136"/>
      <c r="N100" s="393"/>
      <c r="O100" s="393"/>
      <c r="P100" s="393"/>
      <c r="Q100" s="393"/>
      <c r="R100" s="393"/>
    </row>
    <row r="101" spans="1:18" ht="15.75" customHeight="1" x14ac:dyDescent="0.35">
      <c r="B101" s="1220" t="s">
        <v>850</v>
      </c>
      <c r="C101" s="1220"/>
      <c r="D101" s="1220"/>
      <c r="E101" s="1220"/>
      <c r="F101" s="1220"/>
      <c r="G101" s="1220"/>
      <c r="H101" s="1220"/>
      <c r="I101" s="1220"/>
      <c r="J101" s="1220"/>
      <c r="K101" s="1220"/>
      <c r="L101" s="1220"/>
      <c r="M101" s="1220"/>
      <c r="N101" s="1220"/>
      <c r="O101" s="1220"/>
      <c r="P101" s="1220"/>
      <c r="Q101" s="213"/>
      <c r="R101" s="213"/>
    </row>
    <row r="102" spans="1:18" x14ac:dyDescent="0.35">
      <c r="B102" s="1220"/>
      <c r="C102" s="1220"/>
      <c r="D102" s="1220"/>
      <c r="E102" s="1220"/>
      <c r="F102" s="1220"/>
      <c r="G102" s="1220"/>
      <c r="H102" s="1220"/>
      <c r="I102" s="1220"/>
      <c r="J102" s="1220"/>
      <c r="K102" s="1220"/>
      <c r="L102" s="1220"/>
      <c r="M102" s="1220"/>
      <c r="N102" s="1220"/>
      <c r="O102" s="1220"/>
      <c r="P102" s="1220"/>
    </row>
    <row r="103" spans="1:18" x14ac:dyDescent="0.35">
      <c r="C103" s="154"/>
      <c r="D103" s="154"/>
      <c r="E103" s="154"/>
      <c r="F103" s="154"/>
      <c r="G103" s="159"/>
      <c r="H103" s="159"/>
      <c r="I103" s="132"/>
      <c r="J103" s="132"/>
      <c r="K103" s="156"/>
      <c r="L103" s="156"/>
      <c r="M103" s="136"/>
    </row>
    <row r="104" spans="1:18" x14ac:dyDescent="0.35">
      <c r="C104" s="154"/>
      <c r="D104" s="154"/>
      <c r="E104" s="154"/>
      <c r="F104" s="154"/>
      <c r="G104" s="159"/>
      <c r="H104" s="159"/>
      <c r="I104" s="132"/>
      <c r="J104" s="132"/>
      <c r="K104" s="156"/>
      <c r="L104" s="156"/>
      <c r="M104" s="136"/>
    </row>
    <row r="105" spans="1:18" x14ac:dyDescent="0.35">
      <c r="C105" s="154"/>
      <c r="D105" s="154"/>
      <c r="E105" s="154"/>
      <c r="F105" s="154"/>
      <c r="G105" s="159"/>
      <c r="H105" s="159"/>
      <c r="I105" s="132"/>
      <c r="J105" s="132"/>
      <c r="K105" s="156"/>
      <c r="L105" s="156"/>
      <c r="M105" s="136"/>
    </row>
    <row r="106" spans="1:18" x14ac:dyDescent="0.35">
      <c r="C106" s="154"/>
      <c r="D106" s="154"/>
      <c r="E106" s="154"/>
      <c r="F106" s="154"/>
      <c r="G106" s="159"/>
      <c r="H106" s="159"/>
      <c r="I106" s="132"/>
      <c r="J106" s="132"/>
      <c r="K106" s="156"/>
      <c r="L106" s="156"/>
      <c r="M106" s="136"/>
    </row>
    <row r="107" spans="1:18" x14ac:dyDescent="0.35">
      <c r="C107" s="156"/>
      <c r="D107" s="156"/>
      <c r="F107" s="132"/>
      <c r="G107" s="159"/>
      <c r="H107" s="159"/>
      <c r="I107" s="132"/>
      <c r="J107" s="132"/>
      <c r="K107" s="156"/>
      <c r="L107" s="156"/>
      <c r="M107" s="136"/>
    </row>
    <row r="108" spans="1:18" x14ac:dyDescent="0.35">
      <c r="C108" s="132"/>
      <c r="D108" s="132"/>
      <c r="F108" s="132"/>
      <c r="G108" s="132"/>
      <c r="H108" s="132"/>
      <c r="I108" s="132"/>
      <c r="J108" s="132"/>
      <c r="K108" s="132"/>
      <c r="L108" s="132"/>
    </row>
  </sheetData>
  <sheetProtection formatRows="0"/>
  <mergeCells count="26">
    <mergeCell ref="A2:A100"/>
    <mergeCell ref="B2:R2"/>
    <mergeCell ref="B22:R22"/>
    <mergeCell ref="C24:R24"/>
    <mergeCell ref="B26:R26"/>
    <mergeCell ref="P66:R66"/>
    <mergeCell ref="P67:R67"/>
    <mergeCell ref="P68:R68"/>
    <mergeCell ref="P69:R69"/>
    <mergeCell ref="P70:R70"/>
    <mergeCell ref="P71:R71"/>
    <mergeCell ref="P72:R72"/>
    <mergeCell ref="N59:P59"/>
    <mergeCell ref="P92:R92"/>
    <mergeCell ref="N82:P82"/>
    <mergeCell ref="N83:P83"/>
    <mergeCell ref="N79:P79"/>
    <mergeCell ref="P75:R75"/>
    <mergeCell ref="P74:R74"/>
    <mergeCell ref="B101:P102"/>
    <mergeCell ref="B94:R94"/>
    <mergeCell ref="G87:G89"/>
    <mergeCell ref="E87:E89"/>
    <mergeCell ref="P91:R91"/>
    <mergeCell ref="P88:R88"/>
    <mergeCell ref="P89:R89"/>
  </mergeCells>
  <dataValidations count="2">
    <dataValidation type="list" allowBlank="1" showInputMessage="1" showErrorMessage="1" sqref="P22" xr:uid="{8D1B21E9-BDF9-46C2-8B72-9216995A368D}">
      <formula1>#REF!</formula1>
    </dataValidation>
    <dataValidation allowBlank="1" showInputMessage="1" showErrorMessage="1" sqref="H8 B8:B10 D12 D8 D15" xr:uid="{991F9C37-E83F-4766-BFF6-95B01C9182C2}"/>
  </dataValidations>
  <printOptions horizontalCentered="1"/>
  <pageMargins left="0.35" right="0.35" top="0.35" bottom="0.35" header="0.2" footer="0.2"/>
  <pageSetup scale="50" orientation="portrait" r:id="rId1"/>
  <headerFooter>
    <oddFooter>&amp;L&amp;6&amp;F&amp;C&amp;8Page &amp;P&amp;R&amp;6Print Date: &amp;D</oddFooter>
  </headerFooter>
  <rowBreaks count="1" manualBreakCount="1">
    <brk id="25" min="1" max="17"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9A2FD26-E483-42BB-B418-16877E0B3B32}">
          <x14:formula1>
            <xm:f>Data!$D$28:$D$30</xm:f>
          </x14:formula1>
          <xm:sqref>K30:K34</xm:sqref>
        </x14:dataValidation>
        <x14:dataValidation type="list" showInputMessage="1" showErrorMessage="1" xr:uid="{8363AB1D-94BA-491B-8689-3AD583D9175B}">
          <x14:formula1>
            <xm:f>Data!$D$14:$D$21</xm:f>
          </x14:formula1>
          <xm:sqref>R47:R58 R30:R41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pageSetUpPr fitToPage="1"/>
  </sheetPr>
  <dimension ref="A1:O77"/>
  <sheetViews>
    <sheetView showGridLines="0" defaultGridColor="0" view="pageBreakPreview" topLeftCell="A28" colorId="22" zoomScaleNormal="80" zoomScaleSheetLayoutView="100" workbookViewId="0">
      <selection activeCell="B1" sqref="B1"/>
    </sheetView>
    <sheetView workbookViewId="1"/>
  </sheetViews>
  <sheetFormatPr defaultColWidth="12.453125" defaultRowHeight="15.75" customHeight="1" x14ac:dyDescent="0.35"/>
  <cols>
    <col min="1" max="1" width="3.54296875" style="183" customWidth="1"/>
    <col min="2" max="2" width="15.453125" style="183" customWidth="1"/>
    <col min="3" max="3" width="12" style="183" customWidth="1"/>
    <col min="4" max="4" width="12.453125" style="183" customWidth="1"/>
    <col min="5" max="7" width="11.54296875" style="183" customWidth="1"/>
    <col min="8" max="8" width="26.453125" style="183" customWidth="1"/>
    <col min="9" max="9" width="7" style="183" customWidth="1"/>
    <col min="10" max="16384" width="12.453125" style="183"/>
  </cols>
  <sheetData>
    <row r="1" spans="1:9" ht="5.15" customHeight="1" thickBot="1" x14ac:dyDescent="0.4">
      <c r="B1" s="181"/>
      <c r="C1" s="182"/>
    </row>
    <row r="2" spans="1:9" ht="15" customHeight="1" thickTop="1" thickBot="1" x14ac:dyDescent="0.4">
      <c r="A2" s="358" t="s">
        <v>322</v>
      </c>
      <c r="B2" s="1216" t="s">
        <v>76</v>
      </c>
      <c r="C2" s="1216"/>
      <c r="D2" s="1216"/>
      <c r="E2" s="1216"/>
      <c r="F2" s="1216"/>
      <c r="G2" s="1216"/>
      <c r="H2" s="1216"/>
      <c r="I2" s="1216"/>
    </row>
    <row r="3" spans="1:9" ht="15.75" customHeight="1" thickTop="1" x14ac:dyDescent="0.35">
      <c r="A3" s="358"/>
    </row>
    <row r="4" spans="1:9" ht="15.75" customHeight="1" x14ac:dyDescent="0.35">
      <c r="A4" s="358"/>
      <c r="B4" s="1239" t="s">
        <v>683</v>
      </c>
      <c r="C4" s="1240"/>
      <c r="D4" s="1240"/>
      <c r="E4" s="1241"/>
      <c r="F4" s="1239" t="s">
        <v>684</v>
      </c>
      <c r="G4" s="1240"/>
      <c r="H4" s="1240"/>
      <c r="I4" s="1241"/>
    </row>
    <row r="5" spans="1:9" ht="67" customHeight="1" x14ac:dyDescent="0.35">
      <c r="A5" s="358"/>
      <c r="B5" s="1227" t="s">
        <v>24</v>
      </c>
      <c r="C5" s="1229" t="s">
        <v>114</v>
      </c>
      <c r="D5" s="1231" t="s">
        <v>23</v>
      </c>
      <c r="E5" s="1235" t="s">
        <v>554</v>
      </c>
      <c r="F5" s="1233" t="s">
        <v>551</v>
      </c>
      <c r="G5" s="1244" t="s">
        <v>552</v>
      </c>
      <c r="H5" s="1237" t="s">
        <v>839</v>
      </c>
      <c r="I5" s="1238"/>
    </row>
    <row r="6" spans="1:9" s="184" customFormat="1" ht="15.75" customHeight="1" x14ac:dyDescent="0.35">
      <c r="A6" s="358"/>
      <c r="B6" s="1228"/>
      <c r="C6" s="1230"/>
      <c r="D6" s="1232"/>
      <c r="E6" s="1236"/>
      <c r="F6" s="1234"/>
      <c r="G6" s="1245"/>
      <c r="H6" s="461" t="s">
        <v>331</v>
      </c>
      <c r="I6" s="492"/>
    </row>
    <row r="7" spans="1:9" ht="15.75" customHeight="1" x14ac:dyDescent="0.35">
      <c r="A7" s="358"/>
      <c r="B7" s="493" t="str">
        <f>IF('G_Unit Mix'!L8="","",'G_Unit Mix'!L8)</f>
        <v/>
      </c>
      <c r="C7" s="494" t="str">
        <f>IF('G_Unit Mix'!M8="","",'G_Unit Mix'!M8)</f>
        <v/>
      </c>
      <c r="D7" s="494" t="str">
        <f>IF('G_Unit Mix'!N8="","",'G_Unit Mix'!N8)</f>
        <v/>
      </c>
      <c r="E7" s="691" t="str">
        <f>IF('G_Unit Mix'!O8="","",'G_Unit Mix'!O8)</f>
        <v/>
      </c>
      <c r="F7" s="693" t="str">
        <f>IF('G_Unit Mix'!$Q8="","",'G_Unit Mix'!$Q8)</f>
        <v/>
      </c>
      <c r="G7" s="694" t="str">
        <f>IF('G_Unit Mix'!R8="","",'G_Unit Mix'!R8)</f>
        <v/>
      </c>
      <c r="H7" s="1247" t="str">
        <f>IF('G_Unit Mix'!R8="","",'G_Unit Mix'!S8 &amp; " - " &amp; 'G_Unit Mix'!T8 &amp; " Years")</f>
        <v/>
      </c>
      <c r="I7" s="1248"/>
    </row>
    <row r="8" spans="1:9" ht="15.75" customHeight="1" x14ac:dyDescent="0.35">
      <c r="A8" s="358"/>
      <c r="B8" s="495" t="str">
        <f>IF('G_Unit Mix'!L9="","",'G_Unit Mix'!L9)</f>
        <v/>
      </c>
      <c r="C8" s="496" t="str">
        <f>IF('G_Unit Mix'!M9="","",'G_Unit Mix'!M9)</f>
        <v/>
      </c>
      <c r="D8" s="496" t="str">
        <f>IF('G_Unit Mix'!N9="","",'G_Unit Mix'!N9)</f>
        <v/>
      </c>
      <c r="E8" s="692" t="str">
        <f>IF('G_Unit Mix'!O9="","",'G_Unit Mix'!O9)</f>
        <v/>
      </c>
      <c r="F8" s="695" t="str">
        <f>IF('G_Unit Mix'!$Q9="","",'G_Unit Mix'!$Q9)</f>
        <v/>
      </c>
      <c r="G8" s="697" t="str">
        <f>IF('G_Unit Mix'!R9="","",'G_Unit Mix'!R9)</f>
        <v/>
      </c>
      <c r="H8" s="1249" t="str">
        <f>IF('G_Unit Mix'!R9="","",'G_Unit Mix'!S9 &amp; " - " &amp; 'G_Unit Mix'!T9 &amp; " Years")</f>
        <v/>
      </c>
      <c r="I8" s="1250"/>
    </row>
    <row r="9" spans="1:9" ht="15.75" customHeight="1" x14ac:dyDescent="0.35">
      <c r="A9" s="358"/>
      <c r="B9" s="493" t="str">
        <f>IF('G_Unit Mix'!L10="","",'G_Unit Mix'!L10)</f>
        <v/>
      </c>
      <c r="C9" s="494" t="str">
        <f>IF('G_Unit Mix'!M10="","",'G_Unit Mix'!M10)</f>
        <v/>
      </c>
      <c r="D9" s="494" t="str">
        <f>IF('G_Unit Mix'!N10="","",'G_Unit Mix'!N10)</f>
        <v/>
      </c>
      <c r="E9" s="691" t="str">
        <f>IF('G_Unit Mix'!O10="","",'G_Unit Mix'!O10)</f>
        <v/>
      </c>
      <c r="F9" s="693" t="str">
        <f>IF('G_Unit Mix'!$Q10="","",'G_Unit Mix'!$Q10)</f>
        <v/>
      </c>
      <c r="G9" s="694" t="str">
        <f>IF('G_Unit Mix'!R10="","",'G_Unit Mix'!R10)</f>
        <v/>
      </c>
      <c r="H9" s="1247" t="str">
        <f>IF('G_Unit Mix'!R10="","",'G_Unit Mix'!S10 &amp; " - " &amp; 'G_Unit Mix'!T10 &amp; " Years")</f>
        <v/>
      </c>
      <c r="I9" s="1248"/>
    </row>
    <row r="10" spans="1:9" ht="15.75" customHeight="1" x14ac:dyDescent="0.35">
      <c r="A10" s="358"/>
      <c r="B10" s="495" t="str">
        <f>IF('G_Unit Mix'!L11="","",'G_Unit Mix'!L11)</f>
        <v/>
      </c>
      <c r="C10" s="496" t="str">
        <f>IF('G_Unit Mix'!M11="","",'G_Unit Mix'!M11)</f>
        <v/>
      </c>
      <c r="D10" s="496" t="str">
        <f>IF('G_Unit Mix'!N11="","",'G_Unit Mix'!N11)</f>
        <v/>
      </c>
      <c r="E10" s="692" t="str">
        <f>IF('G_Unit Mix'!O11="","",'G_Unit Mix'!O11)</f>
        <v/>
      </c>
      <c r="F10" s="695" t="str">
        <f>IF('G_Unit Mix'!$Q11="","",'G_Unit Mix'!$Q11)</f>
        <v/>
      </c>
      <c r="G10" s="697" t="str">
        <f>IF('G_Unit Mix'!R11="","",'G_Unit Mix'!R11)</f>
        <v/>
      </c>
      <c r="H10" s="1249" t="str">
        <f>IF('G_Unit Mix'!R11="","",'G_Unit Mix'!S11 &amp; " - " &amp; 'G_Unit Mix'!T11 &amp; " Years")</f>
        <v/>
      </c>
      <c r="I10" s="1250"/>
    </row>
    <row r="11" spans="1:9" ht="15.75" customHeight="1" x14ac:dyDescent="0.35">
      <c r="A11" s="358"/>
      <c r="B11" s="493" t="str">
        <f>IF('G_Unit Mix'!L12="","",'G_Unit Mix'!L12)</f>
        <v/>
      </c>
      <c r="C11" s="494" t="str">
        <f>IF('G_Unit Mix'!M12="","",'G_Unit Mix'!M12)</f>
        <v/>
      </c>
      <c r="D11" s="494" t="str">
        <f>IF('G_Unit Mix'!N12="","",'G_Unit Mix'!N12)</f>
        <v/>
      </c>
      <c r="E11" s="691" t="str">
        <f>IF('G_Unit Mix'!O12="","",'G_Unit Mix'!O12)</f>
        <v/>
      </c>
      <c r="F11" s="693" t="str">
        <f>IF('G_Unit Mix'!$Q12="","",'G_Unit Mix'!$Q12)</f>
        <v/>
      </c>
      <c r="G11" s="694" t="str">
        <f>IF('G_Unit Mix'!R12="","",'G_Unit Mix'!R12)</f>
        <v/>
      </c>
      <c r="H11" s="1247" t="str">
        <f>IF('G_Unit Mix'!R12="","",'G_Unit Mix'!S12 &amp; " - " &amp; 'G_Unit Mix'!T12 &amp; " Years")</f>
        <v/>
      </c>
      <c r="I11" s="1248"/>
    </row>
    <row r="12" spans="1:9" ht="15.75" customHeight="1" x14ac:dyDescent="0.35">
      <c r="A12" s="358"/>
      <c r="B12" s="495" t="str">
        <f>IF('G_Unit Mix'!L13="","",'G_Unit Mix'!L13)</f>
        <v/>
      </c>
      <c r="C12" s="496" t="str">
        <f>IF('G_Unit Mix'!M13="","",'G_Unit Mix'!M13)</f>
        <v/>
      </c>
      <c r="D12" s="496" t="str">
        <f>IF('G_Unit Mix'!N13="","",'G_Unit Mix'!N13)</f>
        <v/>
      </c>
      <c r="E12" s="692" t="str">
        <f>IF('G_Unit Mix'!O13="","",'G_Unit Mix'!O13)</f>
        <v/>
      </c>
      <c r="F12" s="695" t="str">
        <f>IF('G_Unit Mix'!$Q13="","",'G_Unit Mix'!$Q13)</f>
        <v/>
      </c>
      <c r="G12" s="697" t="str">
        <f>IF('G_Unit Mix'!R13="","",'G_Unit Mix'!R13)</f>
        <v/>
      </c>
      <c r="H12" s="1249" t="str">
        <f>IF('G_Unit Mix'!R13="","",'G_Unit Mix'!S13 &amp; " - " &amp; 'G_Unit Mix'!T13 &amp; " Years")</f>
        <v/>
      </c>
      <c r="I12" s="1250"/>
    </row>
    <row r="13" spans="1:9" ht="15.75" customHeight="1" x14ac:dyDescent="0.35">
      <c r="A13" s="358"/>
      <c r="B13" s="493" t="str">
        <f>IF('G_Unit Mix'!L14="","",'G_Unit Mix'!L14)</f>
        <v/>
      </c>
      <c r="C13" s="494" t="str">
        <f>IF('G_Unit Mix'!M14="","",'G_Unit Mix'!M14)</f>
        <v/>
      </c>
      <c r="D13" s="494" t="str">
        <f>IF('G_Unit Mix'!N14="","",'G_Unit Mix'!N14)</f>
        <v/>
      </c>
      <c r="E13" s="691" t="str">
        <f>IF('G_Unit Mix'!O14="","",'G_Unit Mix'!O14)</f>
        <v/>
      </c>
      <c r="F13" s="693" t="str">
        <f>IF('G_Unit Mix'!$Q14="","",'G_Unit Mix'!$Q14)</f>
        <v/>
      </c>
      <c r="G13" s="694" t="str">
        <f>IF('G_Unit Mix'!R14="","",'G_Unit Mix'!R14)</f>
        <v/>
      </c>
      <c r="H13" s="1247" t="str">
        <f>IF('G_Unit Mix'!R14="","",'G_Unit Mix'!S14 &amp; " - " &amp; 'G_Unit Mix'!T14 &amp; " Years")</f>
        <v/>
      </c>
      <c r="I13" s="1248"/>
    </row>
    <row r="14" spans="1:9" ht="15.75" customHeight="1" x14ac:dyDescent="0.35">
      <c r="A14" s="358"/>
      <c r="B14" s="495" t="str">
        <f>IF('G_Unit Mix'!L15="","",'G_Unit Mix'!L15)</f>
        <v/>
      </c>
      <c r="C14" s="496" t="str">
        <f>IF('G_Unit Mix'!M15="","",'G_Unit Mix'!M15)</f>
        <v/>
      </c>
      <c r="D14" s="496" t="str">
        <f>IF('G_Unit Mix'!N15="","",'G_Unit Mix'!N15)</f>
        <v/>
      </c>
      <c r="E14" s="692" t="str">
        <f>IF('G_Unit Mix'!O15="","",'G_Unit Mix'!O15)</f>
        <v/>
      </c>
      <c r="F14" s="695" t="str">
        <f>IF('G_Unit Mix'!$Q15="","",'G_Unit Mix'!$Q15)</f>
        <v/>
      </c>
      <c r="G14" s="697" t="str">
        <f>IF('G_Unit Mix'!R15="","",'G_Unit Mix'!R15)</f>
        <v/>
      </c>
      <c r="H14" s="1249" t="str">
        <f>IF('G_Unit Mix'!R15="","",'G_Unit Mix'!S15 &amp; " - " &amp; 'G_Unit Mix'!T15 &amp; " Years")</f>
        <v/>
      </c>
      <c r="I14" s="1250"/>
    </row>
    <row r="15" spans="1:9" ht="15.75" customHeight="1" x14ac:dyDescent="0.35">
      <c r="A15" s="358"/>
      <c r="B15" s="493" t="str">
        <f>IF('G_Unit Mix'!L16="","",'G_Unit Mix'!L16)</f>
        <v/>
      </c>
      <c r="C15" s="494" t="str">
        <f>IF('G_Unit Mix'!M16="","",'G_Unit Mix'!M16)</f>
        <v/>
      </c>
      <c r="D15" s="494" t="str">
        <f>IF('G_Unit Mix'!N16="","",'G_Unit Mix'!N16)</f>
        <v/>
      </c>
      <c r="E15" s="691" t="str">
        <f>IF('G_Unit Mix'!O16="","",'G_Unit Mix'!O16)</f>
        <v/>
      </c>
      <c r="F15" s="693" t="str">
        <f>IF('G_Unit Mix'!$Q16="","",'G_Unit Mix'!$Q16)</f>
        <v/>
      </c>
      <c r="G15" s="694" t="str">
        <f>IF('G_Unit Mix'!R16="","",'G_Unit Mix'!R16)</f>
        <v/>
      </c>
      <c r="H15" s="1247" t="str">
        <f>IF('G_Unit Mix'!R16="","",'G_Unit Mix'!S16 &amp; " - " &amp; 'G_Unit Mix'!T16 &amp; " Years")</f>
        <v/>
      </c>
      <c r="I15" s="1248"/>
    </row>
    <row r="16" spans="1:9" ht="15.75" customHeight="1" x14ac:dyDescent="0.35">
      <c r="A16" s="358"/>
      <c r="B16" s="495" t="str">
        <f>IF('G_Unit Mix'!L17="","",'G_Unit Mix'!L17)</f>
        <v/>
      </c>
      <c r="C16" s="496" t="str">
        <f>IF('G_Unit Mix'!M17="","",'G_Unit Mix'!M17)</f>
        <v/>
      </c>
      <c r="D16" s="496" t="str">
        <f>IF('G_Unit Mix'!N17="","",'G_Unit Mix'!N17)</f>
        <v/>
      </c>
      <c r="E16" s="692" t="str">
        <f>IF('G_Unit Mix'!O17="","",'G_Unit Mix'!O17)</f>
        <v/>
      </c>
      <c r="F16" s="695" t="str">
        <f>IF('G_Unit Mix'!$Q17="","",'G_Unit Mix'!$Q17)</f>
        <v/>
      </c>
      <c r="G16" s="697" t="str">
        <f>IF('G_Unit Mix'!R17="","",'G_Unit Mix'!R17)</f>
        <v/>
      </c>
      <c r="H16" s="1249" t="str">
        <f>IF('G_Unit Mix'!R17="","",'G_Unit Mix'!S17 &amp; " - " &amp; 'G_Unit Mix'!T17 &amp; " Years")</f>
        <v/>
      </c>
      <c r="I16" s="1250"/>
    </row>
    <row r="17" spans="1:9" ht="15.75" customHeight="1" x14ac:dyDescent="0.35">
      <c r="A17" s="358"/>
      <c r="B17" s="493" t="str">
        <f>IF('G_Unit Mix'!L18="","",'G_Unit Mix'!L18)</f>
        <v/>
      </c>
      <c r="C17" s="494" t="str">
        <f>IF('G_Unit Mix'!M18="","",'G_Unit Mix'!M18)</f>
        <v/>
      </c>
      <c r="D17" s="494" t="str">
        <f>IF('G_Unit Mix'!N18="","",'G_Unit Mix'!N18)</f>
        <v/>
      </c>
      <c r="E17" s="691" t="str">
        <f>IF('G_Unit Mix'!O18="","",'G_Unit Mix'!O18)</f>
        <v/>
      </c>
      <c r="F17" s="693" t="str">
        <f>IF('G_Unit Mix'!$Q18="","",'G_Unit Mix'!$Q18)</f>
        <v/>
      </c>
      <c r="G17" s="694" t="str">
        <f>IF('G_Unit Mix'!R18="","",'G_Unit Mix'!R18)</f>
        <v/>
      </c>
      <c r="H17" s="1247" t="str">
        <f>IF('G_Unit Mix'!R18="","",'G_Unit Mix'!S18 &amp; " - " &amp; 'G_Unit Mix'!T18 &amp; " Years")</f>
        <v/>
      </c>
      <c r="I17" s="1248"/>
    </row>
    <row r="18" spans="1:9" ht="15.75" customHeight="1" x14ac:dyDescent="0.35">
      <c r="A18" s="358"/>
      <c r="B18" s="495" t="str">
        <f>IF('G_Unit Mix'!L19="","",'G_Unit Mix'!L19)</f>
        <v/>
      </c>
      <c r="C18" s="496" t="str">
        <f>IF('G_Unit Mix'!M19="","",'G_Unit Mix'!M19)</f>
        <v/>
      </c>
      <c r="D18" s="496" t="str">
        <f>IF('G_Unit Mix'!N19="","",'G_Unit Mix'!N19)</f>
        <v/>
      </c>
      <c r="E18" s="692" t="str">
        <f>IF('G_Unit Mix'!O19="","",'G_Unit Mix'!O19)</f>
        <v/>
      </c>
      <c r="F18" s="695" t="str">
        <f>IF('G_Unit Mix'!$Q19="","",'G_Unit Mix'!$Q19)</f>
        <v/>
      </c>
      <c r="G18" s="697" t="str">
        <f>IF('G_Unit Mix'!R19="","",'G_Unit Mix'!R19)</f>
        <v/>
      </c>
      <c r="H18" s="1249" t="str">
        <f>IF('G_Unit Mix'!R19="","",'G_Unit Mix'!S19 &amp; " - " &amp; 'G_Unit Mix'!T19 &amp; " Years")</f>
        <v/>
      </c>
      <c r="I18" s="1250"/>
    </row>
    <row r="19" spans="1:9" ht="15.75" customHeight="1" x14ac:dyDescent="0.35">
      <c r="A19" s="358"/>
      <c r="B19" s="493" t="str">
        <f>IF('G_Unit Mix'!L20="","",'G_Unit Mix'!L20)</f>
        <v/>
      </c>
      <c r="C19" s="494" t="str">
        <f>IF('G_Unit Mix'!M20="","",'G_Unit Mix'!M20)</f>
        <v/>
      </c>
      <c r="D19" s="494" t="str">
        <f>IF('G_Unit Mix'!N20="","",'G_Unit Mix'!N20)</f>
        <v/>
      </c>
      <c r="E19" s="691" t="str">
        <f>IF('G_Unit Mix'!O20="","",'G_Unit Mix'!O20)</f>
        <v/>
      </c>
      <c r="F19" s="693" t="str">
        <f>IF('G_Unit Mix'!$Q20="","",'G_Unit Mix'!$Q20)</f>
        <v/>
      </c>
      <c r="G19" s="694" t="str">
        <f>IF('G_Unit Mix'!R20="","",'G_Unit Mix'!R20)</f>
        <v/>
      </c>
      <c r="H19" s="1247" t="str">
        <f>IF('G_Unit Mix'!R20="","",'G_Unit Mix'!S20 &amp; " - " &amp; 'G_Unit Mix'!T20 &amp; " Years")</f>
        <v/>
      </c>
      <c r="I19" s="1248"/>
    </row>
    <row r="20" spans="1:9" ht="16.5" customHeight="1" x14ac:dyDescent="0.35">
      <c r="A20" s="358"/>
      <c r="B20" s="495" t="str">
        <f>IF('G_Unit Mix'!L21="","",'G_Unit Mix'!L21)</f>
        <v/>
      </c>
      <c r="C20" s="496" t="str">
        <f>IF('G_Unit Mix'!M21="","",'G_Unit Mix'!M21)</f>
        <v/>
      </c>
      <c r="D20" s="496" t="str">
        <f>IF('G_Unit Mix'!N21="","",'G_Unit Mix'!N21)</f>
        <v/>
      </c>
      <c r="E20" s="692" t="str">
        <f>IF('G_Unit Mix'!O21="","",'G_Unit Mix'!O21)</f>
        <v/>
      </c>
      <c r="F20" s="695" t="str">
        <f>IF('G_Unit Mix'!$Q21="","",'G_Unit Mix'!$Q21)</f>
        <v/>
      </c>
      <c r="G20" s="697" t="str">
        <f>IF('G_Unit Mix'!R21="","",'G_Unit Mix'!R21)</f>
        <v/>
      </c>
      <c r="H20" s="1249" t="str">
        <f>IF('G_Unit Mix'!R21="","",'G_Unit Mix'!S21 &amp; " - " &amp; 'G_Unit Mix'!T21 &amp; " Years")</f>
        <v/>
      </c>
      <c r="I20" s="1250"/>
    </row>
    <row r="21" spans="1:9" ht="15.75" customHeight="1" x14ac:dyDescent="0.35">
      <c r="A21" s="358"/>
      <c r="B21" s="493" t="str">
        <f>IF('G_Unit Mix'!L22="","",'G_Unit Mix'!L22)</f>
        <v/>
      </c>
      <c r="C21" s="494" t="str">
        <f>IF('G_Unit Mix'!M22="","",'G_Unit Mix'!M22)</f>
        <v/>
      </c>
      <c r="D21" s="494" t="str">
        <f>IF('G_Unit Mix'!N22="","",'G_Unit Mix'!N22)</f>
        <v/>
      </c>
      <c r="E21" s="691" t="str">
        <f>IF('G_Unit Mix'!O22="","",'G_Unit Mix'!O22)</f>
        <v/>
      </c>
      <c r="F21" s="693" t="str">
        <f>IF('G_Unit Mix'!$Q22="","",'G_Unit Mix'!$Q22)</f>
        <v/>
      </c>
      <c r="G21" s="694" t="str">
        <f>IF('G_Unit Mix'!R22="","",'G_Unit Mix'!R22)</f>
        <v/>
      </c>
      <c r="H21" s="1247" t="str">
        <f>IF('G_Unit Mix'!R22="","",'G_Unit Mix'!S22 &amp; " - " &amp; 'G_Unit Mix'!T22 &amp; " Years")</f>
        <v/>
      </c>
      <c r="I21" s="1248"/>
    </row>
    <row r="22" spans="1:9" ht="15.75" customHeight="1" x14ac:dyDescent="0.35">
      <c r="A22" s="358"/>
      <c r="B22" s="495" t="str">
        <f>IF('G_Unit Mix'!L23="","",'G_Unit Mix'!L23)</f>
        <v/>
      </c>
      <c r="C22" s="496" t="str">
        <f>IF('G_Unit Mix'!M23="","",'G_Unit Mix'!M23)</f>
        <v/>
      </c>
      <c r="D22" s="496" t="str">
        <f>IF('G_Unit Mix'!N23="","",'G_Unit Mix'!N23)</f>
        <v/>
      </c>
      <c r="E22" s="692" t="str">
        <f>IF('G_Unit Mix'!O23="","",'G_Unit Mix'!O23)</f>
        <v/>
      </c>
      <c r="F22" s="695" t="str">
        <f>IF('G_Unit Mix'!$Q23="","",'G_Unit Mix'!$Q23)</f>
        <v/>
      </c>
      <c r="G22" s="697" t="str">
        <f>IF('G_Unit Mix'!R23="","",'G_Unit Mix'!R23)</f>
        <v/>
      </c>
      <c r="H22" s="1249" t="str">
        <f>IF('G_Unit Mix'!R23="","",'G_Unit Mix'!S23 &amp; " - " &amp; 'G_Unit Mix'!T23 &amp; " Years")</f>
        <v/>
      </c>
      <c r="I22" s="1250"/>
    </row>
    <row r="23" spans="1:9" ht="15.75" customHeight="1" x14ac:dyDescent="0.35">
      <c r="A23" s="358"/>
      <c r="B23" s="493" t="str">
        <f>IF('G_Unit Mix'!L24="","",'G_Unit Mix'!L24)</f>
        <v/>
      </c>
      <c r="C23" s="494" t="str">
        <f>IF('G_Unit Mix'!M24="","",'G_Unit Mix'!M24)</f>
        <v/>
      </c>
      <c r="D23" s="494" t="str">
        <f>IF('G_Unit Mix'!N24="","",'G_Unit Mix'!N24)</f>
        <v/>
      </c>
      <c r="E23" s="691" t="str">
        <f>IF('G_Unit Mix'!O24="","",'G_Unit Mix'!O24)</f>
        <v/>
      </c>
      <c r="F23" s="693" t="str">
        <f>IF('G_Unit Mix'!$Q24="","",'G_Unit Mix'!$Q24)</f>
        <v/>
      </c>
      <c r="G23" s="694" t="str">
        <f>IF('G_Unit Mix'!R24="","",'G_Unit Mix'!R24)</f>
        <v/>
      </c>
      <c r="H23" s="1247" t="str">
        <f>IF('G_Unit Mix'!R24="","",'G_Unit Mix'!S24 &amp; " - " &amp; 'G_Unit Mix'!T24 &amp; " Years")</f>
        <v/>
      </c>
      <c r="I23" s="1248"/>
    </row>
    <row r="24" spans="1:9" ht="15.75" customHeight="1" x14ac:dyDescent="0.35">
      <c r="A24" s="358"/>
      <c r="B24" s="495" t="str">
        <f>IF('G_Unit Mix'!L25="","",'G_Unit Mix'!L25)</f>
        <v/>
      </c>
      <c r="C24" s="496" t="str">
        <f>IF('G_Unit Mix'!M25="","",'G_Unit Mix'!M25)</f>
        <v/>
      </c>
      <c r="D24" s="496" t="str">
        <f>IF('G_Unit Mix'!N25="","",'G_Unit Mix'!N25)</f>
        <v/>
      </c>
      <c r="E24" s="692" t="str">
        <f>IF('G_Unit Mix'!O25="","",'G_Unit Mix'!O25)</f>
        <v/>
      </c>
      <c r="F24" s="695" t="str">
        <f>IF('G_Unit Mix'!$Q25="","",'G_Unit Mix'!$Q25)</f>
        <v/>
      </c>
      <c r="G24" s="697" t="str">
        <f>IF('G_Unit Mix'!R25="","",'G_Unit Mix'!R25)</f>
        <v/>
      </c>
      <c r="H24" s="1249" t="str">
        <f>IF('G_Unit Mix'!R25="","",'G_Unit Mix'!S25 &amp; " - " &amp; 'G_Unit Mix'!T25 &amp; " Years")</f>
        <v/>
      </c>
      <c r="I24" s="1250"/>
    </row>
    <row r="25" spans="1:9" ht="15.75" customHeight="1" x14ac:dyDescent="0.35">
      <c r="A25" s="358"/>
      <c r="B25" s="493" t="str">
        <f>IF('G_Unit Mix'!L26="","",'G_Unit Mix'!L26)</f>
        <v/>
      </c>
      <c r="C25" s="494" t="str">
        <f>IF('G_Unit Mix'!M26="","",'G_Unit Mix'!M26)</f>
        <v/>
      </c>
      <c r="D25" s="494" t="str">
        <f>IF('G_Unit Mix'!N26="","",'G_Unit Mix'!N26)</f>
        <v/>
      </c>
      <c r="E25" s="691" t="str">
        <f>IF('G_Unit Mix'!O26="","",'G_Unit Mix'!O26)</f>
        <v/>
      </c>
      <c r="F25" s="693" t="str">
        <f>IF('G_Unit Mix'!$Q26="","",'G_Unit Mix'!$Q26)</f>
        <v/>
      </c>
      <c r="G25" s="694" t="str">
        <f>IF('G_Unit Mix'!R26="","",'G_Unit Mix'!R26)</f>
        <v/>
      </c>
      <c r="H25" s="1247" t="str">
        <f>IF('G_Unit Mix'!R26="","",'G_Unit Mix'!S26 &amp; " - " &amp; 'G_Unit Mix'!T26 &amp; " Years")</f>
        <v/>
      </c>
      <c r="I25" s="1248"/>
    </row>
    <row r="26" spans="1:9" ht="15.75" customHeight="1" x14ac:dyDescent="0.35">
      <c r="A26" s="358"/>
      <c r="B26" s="495" t="str">
        <f>IF('G_Unit Mix'!L27="","",'G_Unit Mix'!L27)</f>
        <v/>
      </c>
      <c r="C26" s="496" t="str">
        <f>IF('G_Unit Mix'!M27="","",'G_Unit Mix'!M27)</f>
        <v/>
      </c>
      <c r="D26" s="496" t="str">
        <f>IF('G_Unit Mix'!N27="","",'G_Unit Mix'!N27)</f>
        <v/>
      </c>
      <c r="E26" s="692" t="str">
        <f>IF('G_Unit Mix'!O27="","",'G_Unit Mix'!O27)</f>
        <v/>
      </c>
      <c r="F26" s="695" t="str">
        <f>IF('G_Unit Mix'!$Q27="","",'G_Unit Mix'!$Q27)</f>
        <v/>
      </c>
      <c r="G26" s="697" t="str">
        <f>IF('G_Unit Mix'!R27="","",'G_Unit Mix'!R27)</f>
        <v/>
      </c>
      <c r="H26" s="1249" t="str">
        <f>IF('G_Unit Mix'!R27="","",'G_Unit Mix'!S27 &amp; " - " &amp; 'G_Unit Mix'!T27 &amp; " Years")</f>
        <v/>
      </c>
      <c r="I26" s="1250"/>
    </row>
    <row r="27" spans="1:9" ht="15.75" customHeight="1" x14ac:dyDescent="0.35">
      <c r="A27" s="358"/>
      <c r="B27" s="493" t="str">
        <f>IF('G_Unit Mix'!L28="","",'G_Unit Mix'!L28)</f>
        <v/>
      </c>
      <c r="C27" s="494" t="str">
        <f>IF('G_Unit Mix'!M28="","",'G_Unit Mix'!M28)</f>
        <v/>
      </c>
      <c r="D27" s="494" t="str">
        <f>IF('G_Unit Mix'!N28="","",'G_Unit Mix'!N28)</f>
        <v/>
      </c>
      <c r="E27" s="691" t="str">
        <f>IF('G_Unit Mix'!O28="","",'G_Unit Mix'!O28)</f>
        <v/>
      </c>
      <c r="F27" s="693" t="str">
        <f>IF('G_Unit Mix'!$Q28="","",'G_Unit Mix'!$Q28)</f>
        <v/>
      </c>
      <c r="G27" s="694" t="str">
        <f>IF('G_Unit Mix'!R28="","",'G_Unit Mix'!R28)</f>
        <v/>
      </c>
      <c r="H27" s="1247" t="str">
        <f>IF('G_Unit Mix'!R28="","",'G_Unit Mix'!S28 &amp; " - " &amp; 'G_Unit Mix'!T28 &amp; " Years")</f>
        <v/>
      </c>
      <c r="I27" s="1248"/>
    </row>
    <row r="28" spans="1:9" ht="15.75" customHeight="1" x14ac:dyDescent="0.35">
      <c r="A28" s="358"/>
      <c r="B28" s="495" t="str">
        <f>IF('G_Unit Mix'!L29="","",'G_Unit Mix'!L29)</f>
        <v/>
      </c>
      <c r="C28" s="496" t="str">
        <f>IF('G_Unit Mix'!M29="","",'G_Unit Mix'!M29)</f>
        <v/>
      </c>
      <c r="D28" s="496" t="str">
        <f>IF('G_Unit Mix'!N29="","",'G_Unit Mix'!N29)</f>
        <v/>
      </c>
      <c r="E28" s="692" t="str">
        <f>IF('G_Unit Mix'!O29="","",'G_Unit Mix'!O29)</f>
        <v/>
      </c>
      <c r="F28" s="695" t="str">
        <f>IF('G_Unit Mix'!$Q29="","",'G_Unit Mix'!$Q29)</f>
        <v/>
      </c>
      <c r="G28" s="697" t="str">
        <f>IF('G_Unit Mix'!R29="","",'G_Unit Mix'!R29)</f>
        <v/>
      </c>
      <c r="H28" s="1249" t="str">
        <f>IF('G_Unit Mix'!R29="","",'G_Unit Mix'!S29 &amp; " - " &amp; 'G_Unit Mix'!T29 &amp; " Years")</f>
        <v/>
      </c>
      <c r="I28" s="1250"/>
    </row>
    <row r="29" spans="1:9" ht="15.75" customHeight="1" x14ac:dyDescent="0.35">
      <c r="A29" s="358"/>
      <c r="B29" s="493" t="str">
        <f>IF('G_Unit Mix'!L30="","",'G_Unit Mix'!L30)</f>
        <v/>
      </c>
      <c r="C29" s="494" t="str">
        <f>IF('G_Unit Mix'!M30="","",'G_Unit Mix'!M30)</f>
        <v/>
      </c>
      <c r="D29" s="494" t="str">
        <f>IF('G_Unit Mix'!N30="","",'G_Unit Mix'!N30)</f>
        <v/>
      </c>
      <c r="E29" s="691" t="str">
        <f>IF('G_Unit Mix'!O30="","",'G_Unit Mix'!O30)</f>
        <v/>
      </c>
      <c r="F29" s="693" t="str">
        <f>IF('G_Unit Mix'!$Q30="","",'G_Unit Mix'!$Q30)</f>
        <v/>
      </c>
      <c r="G29" s="694" t="str">
        <f>IF('G_Unit Mix'!R30="","",'G_Unit Mix'!R30)</f>
        <v/>
      </c>
      <c r="H29" s="1247" t="str">
        <f>IF('G_Unit Mix'!R30="","",'G_Unit Mix'!S30 &amp; " - " &amp; 'G_Unit Mix'!T30 &amp; " Years")</f>
        <v/>
      </c>
      <c r="I29" s="1248"/>
    </row>
    <row r="30" spans="1:9" ht="15.75" customHeight="1" x14ac:dyDescent="0.35">
      <c r="A30" s="358"/>
      <c r="B30" s="495" t="str">
        <f>IF('G_Unit Mix'!L31="","",'G_Unit Mix'!L31)</f>
        <v/>
      </c>
      <c r="C30" s="496" t="str">
        <f>IF('G_Unit Mix'!M31="","",'G_Unit Mix'!M31)</f>
        <v/>
      </c>
      <c r="D30" s="496" t="str">
        <f>IF('G_Unit Mix'!N31="","",'G_Unit Mix'!N31)</f>
        <v/>
      </c>
      <c r="E30" s="692" t="str">
        <f>IF('G_Unit Mix'!O31="","",'G_Unit Mix'!O31)</f>
        <v/>
      </c>
      <c r="F30" s="695" t="str">
        <f>IF('G_Unit Mix'!$Q31="","",'G_Unit Mix'!$Q31)</f>
        <v/>
      </c>
      <c r="G30" s="697" t="str">
        <f>IF('G_Unit Mix'!R31="","",'G_Unit Mix'!R31)</f>
        <v/>
      </c>
      <c r="H30" s="1249" t="str">
        <f>IF('G_Unit Mix'!R31="","",'G_Unit Mix'!S31 &amp; " - " &amp; 'G_Unit Mix'!T31 &amp; " Years")</f>
        <v/>
      </c>
      <c r="I30" s="1250"/>
    </row>
    <row r="31" spans="1:9" ht="15.75" customHeight="1" x14ac:dyDescent="0.35">
      <c r="A31" s="358"/>
      <c r="B31" s="493" t="str">
        <f>IF('G_Unit Mix'!L32="","",'G_Unit Mix'!L32)</f>
        <v/>
      </c>
      <c r="C31" s="494" t="str">
        <f>IF('G_Unit Mix'!M32="","",'G_Unit Mix'!M32)</f>
        <v/>
      </c>
      <c r="D31" s="494" t="str">
        <f>IF('G_Unit Mix'!N32="","",'G_Unit Mix'!N32)</f>
        <v/>
      </c>
      <c r="E31" s="691" t="str">
        <f>IF('G_Unit Mix'!O32="","",'G_Unit Mix'!O32)</f>
        <v/>
      </c>
      <c r="F31" s="693" t="str">
        <f>IF('G_Unit Mix'!$Q32="","",'G_Unit Mix'!$Q32)</f>
        <v/>
      </c>
      <c r="G31" s="694" t="str">
        <f>IF('G_Unit Mix'!R32="","",'G_Unit Mix'!R32)</f>
        <v/>
      </c>
      <c r="H31" s="1247" t="str">
        <f>IF('G_Unit Mix'!R32="","",'G_Unit Mix'!S32 &amp; " - " &amp; 'G_Unit Mix'!T32 &amp; " Years")</f>
        <v/>
      </c>
      <c r="I31" s="1248"/>
    </row>
    <row r="32" spans="1:9" ht="15.75" customHeight="1" thickBot="1" x14ac:dyDescent="0.4">
      <c r="A32" s="358"/>
      <c r="B32" s="497" t="str">
        <f>IF('G_Unit Mix'!L33="","",'G_Unit Mix'!L33)</f>
        <v/>
      </c>
      <c r="C32" s="498" t="str">
        <f>IF('G_Unit Mix'!M33="","",'G_Unit Mix'!M33)</f>
        <v/>
      </c>
      <c r="D32" s="670" t="str">
        <f>IF('G_Unit Mix'!N33="","",'G_Unit Mix'!N33)</f>
        <v/>
      </c>
      <c r="E32" s="499" t="str">
        <f>IF('G_Unit Mix'!O33="","",'G_Unit Mix'!O33)</f>
        <v/>
      </c>
      <c r="F32" s="696" t="str">
        <f>IF('G_Unit Mix'!$Q33="","",'G_Unit Mix'!$Q33)</f>
        <v/>
      </c>
      <c r="G32" s="498" t="str">
        <f>IF('G_Unit Mix'!R33="","",'G_Unit Mix'!R33)</f>
        <v/>
      </c>
      <c r="H32" s="1252" t="str">
        <f>IF('G_Unit Mix'!R33="","",'G_Unit Mix'!S33 &amp; " - " &amp; 'G_Unit Mix'!T33 &amp; " Years")</f>
        <v/>
      </c>
      <c r="I32" s="1253"/>
    </row>
    <row r="33" spans="1:15" ht="15.75" customHeight="1" thickBot="1" x14ac:dyDescent="0.4">
      <c r="A33" s="358"/>
      <c r="B33" s="666" t="s">
        <v>284</v>
      </c>
      <c r="C33" s="667"/>
      <c r="D33" s="671">
        <f>SUM($D$7:$D$32)</f>
        <v>0</v>
      </c>
      <c r="E33" s="666"/>
      <c r="F33" s="668">
        <f>SUMIF($F$7:$F$32,"Yes",$D$7:$D$32)</f>
        <v>0</v>
      </c>
      <c r="G33" s="669">
        <f>SUMIF($G$7:$G$32,"Yes",$D$7:$D$32)</f>
        <v>0</v>
      </c>
      <c r="H33" s="1242" t="s">
        <v>329</v>
      </c>
      <c r="I33" s="1243"/>
    </row>
    <row r="34" spans="1:15" ht="15.75" customHeight="1" x14ac:dyDescent="0.35">
      <c r="A34" s="358"/>
      <c r="B34" s="426"/>
      <c r="C34" s="427"/>
      <c r="D34" s="429"/>
      <c r="E34" s="426"/>
      <c r="F34" s="426"/>
      <c r="G34" s="429"/>
      <c r="H34" s="463" t="s">
        <v>331</v>
      </c>
      <c r="I34" s="462" t="s">
        <v>23</v>
      </c>
    </row>
    <row r="35" spans="1:15" ht="5.15" customHeight="1" x14ac:dyDescent="0.35">
      <c r="A35" s="358"/>
      <c r="B35" s="426"/>
      <c r="C35" s="427"/>
      <c r="D35" s="428"/>
      <c r="E35" s="429"/>
      <c r="F35" s="430"/>
      <c r="G35" s="430"/>
      <c r="H35" s="458"/>
      <c r="I35" s="459"/>
    </row>
    <row r="36" spans="1:15" ht="16.5" customHeight="1" x14ac:dyDescent="0.35">
      <c r="A36" s="358"/>
      <c r="C36" s="469" t="s">
        <v>685</v>
      </c>
      <c r="D36" s="464" t="str">
        <f>IF('G_Unit Mix'!S36="Yes", "Yes", "N/A")</f>
        <v>N/A</v>
      </c>
      <c r="E36" s="677" t="s">
        <v>809</v>
      </c>
      <c r="F36" s="429" t="e">
        <f>IF('G_Unit Mix'!#REF!="","Sufficient","Insufficient")</f>
        <v>#REF!</v>
      </c>
      <c r="G36" s="430"/>
      <c r="H36" s="458" t="str" cm="1">
        <f t="array" ref="H36">IFERROR(INDEX(ps3RentalType, MATCH(0, COUNTIF($H$35:H35, ps3RentalType), 0)),"")</f>
        <v/>
      </c>
      <c r="I36" s="672" t="str">
        <f>IF(H36="","",SUMIF($H$7:$H$32,H36,$D$7:$D$32))</f>
        <v/>
      </c>
    </row>
    <row r="37" spans="1:15" ht="15.65" customHeight="1" x14ac:dyDescent="0.35">
      <c r="A37" s="358"/>
      <c r="B37" s="426"/>
      <c r="C37" s="427"/>
      <c r="D37" s="513" t="str">
        <f>IF('G_Unit Mix'!S36="Yes",'G_Unit Mix'!T36, "")</f>
        <v/>
      </c>
      <c r="E37" s="429"/>
      <c r="F37" s="678" t="e">
        <f>IF(F36="","",'G_Unit Mix'!S38)</f>
        <v>#REF!</v>
      </c>
      <c r="G37" s="430"/>
      <c r="H37" s="458" t="str" cm="1">
        <f t="array" ref="H37">IFERROR(INDEX(ps3RentalType, MATCH(0, COUNTIF($H$35:H36, ps3RentalType), 0)),"")</f>
        <v/>
      </c>
      <c r="I37" s="672" t="str">
        <f>IF(H37="","",SUMIF($H$7:$H$32,H37,$D$7:$D$32))</f>
        <v/>
      </c>
    </row>
    <row r="38" spans="1:15" ht="15.75" customHeight="1" x14ac:dyDescent="0.35">
      <c r="A38" s="358"/>
      <c r="E38" s="429"/>
      <c r="F38" s="430"/>
      <c r="G38" s="430"/>
      <c r="H38" s="458" t="str" cm="1">
        <f t="array" ref="H38">IFERROR(INDEX(ps3RentalType, MATCH(0, COUNTIF($H$35:H37, ps3RentalType), 0)),"")</f>
        <v/>
      </c>
      <c r="I38" s="672" t="str">
        <f>IF(H38="","",SUMIF($H$7:$H$32,H38,$D$7:$D$32))</f>
        <v/>
      </c>
    </row>
    <row r="39" spans="1:15" ht="15.75" customHeight="1" x14ac:dyDescent="0.35">
      <c r="A39" s="358"/>
      <c r="B39" s="426"/>
      <c r="C39" s="427"/>
      <c r="E39" s="429"/>
      <c r="F39" s="430"/>
      <c r="G39" s="430"/>
      <c r="H39" s="458" t="str" cm="1">
        <f t="array" ref="H39">IFERROR(INDEX(ps3RentalType, MATCH(0, COUNTIF($H$35:H38, ps3RentalType), 0)),"")</f>
        <v/>
      </c>
      <c r="I39" s="672" t="str">
        <f>IF(H39="","",SUMIF($H$7:$H$32,H39,$D$7:$D$32))</f>
        <v/>
      </c>
    </row>
    <row r="40" spans="1:15" ht="15.75" customHeight="1" x14ac:dyDescent="0.35">
      <c r="A40" s="358"/>
      <c r="B40" s="413"/>
      <c r="C40" s="427"/>
      <c r="D40" s="413"/>
      <c r="E40" s="429"/>
      <c r="F40" s="430"/>
      <c r="G40" s="430"/>
      <c r="H40" s="460" t="str" cm="1">
        <f t="array" ref="H40">IFERROR(INDEX(ps3RentalType, MATCH(0, COUNTIF($H$35:H39, ps3RentalType), 0)),"")</f>
        <v/>
      </c>
      <c r="I40" s="673" t="str">
        <f>IF(H40="","",SUMIF($H$7:$H$32,H40,$D$7:$D$32))</f>
        <v/>
      </c>
    </row>
    <row r="41" spans="1:15" ht="15.75" customHeight="1" thickBot="1" x14ac:dyDescent="0.4">
      <c r="A41" s="358"/>
      <c r="B41" s="413"/>
      <c r="C41" s="427"/>
      <c r="D41" s="428"/>
      <c r="E41" s="428"/>
      <c r="F41" s="430"/>
      <c r="G41" s="430"/>
      <c r="H41" s="457"/>
      <c r="I41" s="457"/>
    </row>
    <row r="42" spans="1:15" ht="15.75" customHeight="1" thickTop="1" thickBot="1" x14ac:dyDescent="0.4">
      <c r="A42" s="358"/>
      <c r="B42" s="1216" t="s">
        <v>686</v>
      </c>
      <c r="C42" s="1216"/>
      <c r="D42" s="1216"/>
      <c r="E42" s="1216"/>
      <c r="F42" s="1216"/>
      <c r="G42" s="1216"/>
      <c r="H42" s="1216"/>
      <c r="I42" s="1216"/>
      <c r="J42" s="194"/>
      <c r="K42" s="194"/>
      <c r="L42" s="194"/>
      <c r="M42" s="194"/>
      <c r="N42" s="194"/>
      <c r="O42" s="194"/>
    </row>
    <row r="43" spans="1:15" ht="16" thickTop="1" x14ac:dyDescent="0.35">
      <c r="A43" s="358"/>
    </row>
    <row r="44" spans="1:15" ht="18.649999999999999" customHeight="1" x14ac:dyDescent="0.35">
      <c r="A44" s="358"/>
      <c r="B44" s="184" t="s">
        <v>687</v>
      </c>
    </row>
    <row r="45" spans="1:15" ht="18" customHeight="1" x14ac:dyDescent="0.35">
      <c r="A45" s="358"/>
      <c r="B45" s="465"/>
      <c r="C45" s="189" t="s">
        <v>688</v>
      </c>
      <c r="G45" s="471">
        <f>'I_Operating Pro Forma'!F4</f>
        <v>0</v>
      </c>
      <c r="I45" s="471"/>
      <c r="J45" s="466"/>
      <c r="K45" s="466"/>
      <c r="L45" s="1246"/>
      <c r="M45" s="1246"/>
    </row>
    <row r="46" spans="1:15" ht="15.75" customHeight="1" x14ac:dyDescent="0.35">
      <c r="A46" s="358"/>
      <c r="B46" s="467" t="s">
        <v>689</v>
      </c>
      <c r="C46" s="189" t="s">
        <v>690</v>
      </c>
      <c r="G46" s="471">
        <f>'I_Operating Pro Forma'!F5</f>
        <v>0</v>
      </c>
      <c r="I46" s="471"/>
      <c r="L46" s="1246"/>
      <c r="M46" s="1246"/>
      <c r="N46" s="95"/>
      <c r="O46" s="89"/>
    </row>
    <row r="47" spans="1:15" ht="15.5" x14ac:dyDescent="0.35">
      <c r="A47" s="358"/>
      <c r="B47" s="467" t="s">
        <v>689</v>
      </c>
      <c r="C47" s="189" t="s">
        <v>691</v>
      </c>
      <c r="G47" s="471">
        <f>'I_Operating Pro Forma'!F10</f>
        <v>0</v>
      </c>
      <c r="I47" s="471"/>
      <c r="J47" s="468"/>
      <c r="K47" s="468"/>
      <c r="L47" s="1246"/>
      <c r="M47" s="1246"/>
    </row>
    <row r="48" spans="1:15" ht="15.75" customHeight="1" x14ac:dyDescent="0.35">
      <c r="A48" s="358"/>
      <c r="B48" s="469" t="s">
        <v>72</v>
      </c>
      <c r="C48" s="470" t="s">
        <v>692</v>
      </c>
      <c r="G48" s="490">
        <f>SUM(G45:G47)</f>
        <v>0</v>
      </c>
      <c r="I48" s="491"/>
      <c r="J48" s="466"/>
      <c r="K48" s="466"/>
      <c r="L48" s="1251"/>
      <c r="M48" s="1251"/>
    </row>
    <row r="49" spans="2:13" ht="4.5" customHeight="1" x14ac:dyDescent="0.35">
      <c r="B49" s="465"/>
      <c r="C49" s="185"/>
      <c r="H49" s="1246"/>
      <c r="I49" s="1246"/>
      <c r="J49" s="471"/>
      <c r="K49" s="471"/>
      <c r="L49" s="1246"/>
      <c r="M49" s="1246"/>
    </row>
    <row r="50" spans="2:13" ht="15.75" customHeight="1" x14ac:dyDescent="0.35">
      <c r="B50" s="467" t="s">
        <v>74</v>
      </c>
      <c r="C50" s="189" t="s">
        <v>658</v>
      </c>
      <c r="E50" s="489">
        <f>'I_Operating Pro Forma'!C7</f>
        <v>0.08</v>
      </c>
      <c r="G50" s="471">
        <f>-'I_Operating Pro Forma'!F7</f>
        <v>0</v>
      </c>
      <c r="I50" s="471"/>
      <c r="K50" s="466"/>
      <c r="L50" s="1246"/>
      <c r="M50" s="1246"/>
    </row>
    <row r="51" spans="2:13" ht="15.5" x14ac:dyDescent="0.35">
      <c r="B51" s="467" t="s">
        <v>74</v>
      </c>
      <c r="C51" s="189" t="s">
        <v>654</v>
      </c>
      <c r="E51" s="489">
        <f>'I_Operating Pro Forma'!C11</f>
        <v>1</v>
      </c>
      <c r="G51" s="471">
        <f>-'I_Operating Pro Forma'!F11</f>
        <v>0</v>
      </c>
      <c r="H51" s="471"/>
      <c r="I51" s="471"/>
      <c r="K51" s="468"/>
      <c r="L51" s="1246"/>
      <c r="M51" s="1246"/>
    </row>
    <row r="52" spans="2:13" ht="15.75" customHeight="1" x14ac:dyDescent="0.35">
      <c r="B52" s="469" t="s">
        <v>72</v>
      </c>
      <c r="C52" s="470" t="s">
        <v>693</v>
      </c>
      <c r="G52" s="490">
        <f>G48-SUM(G50:G51)</f>
        <v>0</v>
      </c>
      <c r="I52" s="491"/>
      <c r="K52" s="466"/>
      <c r="L52" s="1251"/>
      <c r="M52" s="1251"/>
    </row>
    <row r="53" spans="2:13" ht="4.5" customHeight="1" x14ac:dyDescent="0.35">
      <c r="B53" s="469"/>
      <c r="C53" s="470"/>
      <c r="G53" s="488"/>
      <c r="I53" s="466"/>
      <c r="K53" s="466"/>
      <c r="L53" s="488"/>
      <c r="M53" s="488"/>
    </row>
    <row r="54" spans="2:13" ht="15.5" x14ac:dyDescent="0.35">
      <c r="B54" s="184" t="s">
        <v>694</v>
      </c>
      <c r="G54" s="474"/>
      <c r="H54" s="472" t="s">
        <v>695</v>
      </c>
    </row>
    <row r="55" spans="2:13" ht="15.75" customHeight="1" x14ac:dyDescent="0.35">
      <c r="B55" s="467" t="s">
        <v>74</v>
      </c>
      <c r="C55" s="189" t="s">
        <v>668</v>
      </c>
      <c r="E55" s="514" t="str">
        <f>IF('G_Unit Mix'!$N$34&gt;0,G55/'G_Unit Mix'!$N$34,"")</f>
        <v/>
      </c>
      <c r="F55" s="189" t="s">
        <v>696</v>
      </c>
      <c r="G55" s="471">
        <f>'I_Operating Pro Forma'!F15</f>
        <v>0</v>
      </c>
      <c r="H55" s="473">
        <f>IF(G$52&gt;0,G55/G$52,0)</f>
        <v>0</v>
      </c>
    </row>
    <row r="56" spans="2:13" ht="15.75" customHeight="1" x14ac:dyDescent="0.35">
      <c r="B56" s="467" t="s">
        <v>74</v>
      </c>
      <c r="C56" s="189" t="s">
        <v>651</v>
      </c>
      <c r="E56" s="514" t="str">
        <f>IF('G_Unit Mix'!$N$34&gt;0,G56/'G_Unit Mix'!$N$34,"")</f>
        <v/>
      </c>
      <c r="F56" s="189" t="s">
        <v>696</v>
      </c>
      <c r="G56" s="471">
        <f>'I_Operating Pro Forma'!F14</f>
        <v>0</v>
      </c>
      <c r="H56" s="473">
        <f t="shared" ref="H56:H63" si="0">IF(G$52&gt;0,G56/G$52,0)</f>
        <v>0</v>
      </c>
    </row>
    <row r="57" spans="2:13" ht="15.5" x14ac:dyDescent="0.35">
      <c r="B57" s="467" t="s">
        <v>74</v>
      </c>
      <c r="C57" s="189" t="s">
        <v>669</v>
      </c>
      <c r="E57" s="514" t="str">
        <f>IF('G_Unit Mix'!$N$34&gt;0,G57/'G_Unit Mix'!$N$34,"")</f>
        <v/>
      </c>
      <c r="F57" s="189" t="s">
        <v>696</v>
      </c>
      <c r="G57" s="471">
        <f>'I_Operating Pro Forma'!F16</f>
        <v>0</v>
      </c>
      <c r="H57" s="473">
        <f t="shared" si="0"/>
        <v>0</v>
      </c>
      <c r="K57" s="466"/>
    </row>
    <row r="58" spans="2:13" ht="15.75" customHeight="1" x14ac:dyDescent="0.35">
      <c r="B58" s="467" t="s">
        <v>74</v>
      </c>
      <c r="C58" s="189" t="s">
        <v>670</v>
      </c>
      <c r="E58" s="514" t="str">
        <f>IF('G_Unit Mix'!$N$34&gt;0,G58/'G_Unit Mix'!$N$34,"")</f>
        <v/>
      </c>
      <c r="F58" s="189" t="s">
        <v>696</v>
      </c>
      <c r="G58" s="471">
        <f>'I_Operating Pro Forma'!F17</f>
        <v>0</v>
      </c>
      <c r="H58" s="473">
        <f t="shared" si="0"/>
        <v>0</v>
      </c>
      <c r="K58" s="466"/>
    </row>
    <row r="59" spans="2:13" ht="15.75" customHeight="1" x14ac:dyDescent="0.35">
      <c r="B59" s="467" t="s">
        <v>74</v>
      </c>
      <c r="C59" s="189" t="s">
        <v>671</v>
      </c>
      <c r="E59" s="514" t="str">
        <f>IF('G_Unit Mix'!$N$34&gt;0,G59/'G_Unit Mix'!$N$34,"")</f>
        <v/>
      </c>
      <c r="F59" s="189" t="s">
        <v>696</v>
      </c>
      <c r="G59" s="471">
        <f>'I_Operating Pro Forma'!F18</f>
        <v>0</v>
      </c>
      <c r="H59" s="473">
        <f t="shared" si="0"/>
        <v>0</v>
      </c>
      <c r="K59" s="466"/>
    </row>
    <row r="60" spans="2:13" ht="15.5" x14ac:dyDescent="0.35">
      <c r="B60" s="467" t="s">
        <v>74</v>
      </c>
      <c r="C60" s="189" t="s">
        <v>650</v>
      </c>
      <c r="E60" s="514" t="str">
        <f>IF('G_Unit Mix'!$N$34&gt;0,G60/'G_Unit Mix'!$N$34,"")</f>
        <v/>
      </c>
      <c r="F60" s="189" t="s">
        <v>696</v>
      </c>
      <c r="G60" s="471">
        <f>'I_Operating Pro Forma'!F19</f>
        <v>0</v>
      </c>
      <c r="H60" s="473">
        <f t="shared" si="0"/>
        <v>0</v>
      </c>
      <c r="K60" s="466"/>
    </row>
    <row r="61" spans="2:13" ht="15.75" customHeight="1" x14ac:dyDescent="0.35">
      <c r="B61" s="467" t="s">
        <v>74</v>
      </c>
      <c r="C61" s="189" t="s">
        <v>710</v>
      </c>
      <c r="E61" s="514" t="str">
        <f>IF('G_Unit Mix'!$N$34&gt;0,G61/'G_Unit Mix'!$N$34,"")</f>
        <v/>
      </c>
      <c r="F61" s="189" t="s">
        <v>696</v>
      </c>
      <c r="G61" s="471">
        <f>'I_Operating Pro Forma'!F20</f>
        <v>0</v>
      </c>
      <c r="H61" s="473">
        <f t="shared" si="0"/>
        <v>0</v>
      </c>
      <c r="K61" s="466"/>
    </row>
    <row r="62" spans="2:13" ht="15.75" customHeight="1" x14ac:dyDescent="0.35">
      <c r="B62" s="467" t="s">
        <v>74</v>
      </c>
      <c r="C62" s="189" t="s">
        <v>711</v>
      </c>
      <c r="E62" s="514" t="str">
        <f>IF('G_Unit Mix'!$N$34&gt;0,G62/'G_Unit Mix'!$N$34,"")</f>
        <v/>
      </c>
      <c r="F62" s="189" t="s">
        <v>696</v>
      </c>
      <c r="G62" s="471">
        <f>'I_Operating Pro Forma'!F21</f>
        <v>0</v>
      </c>
      <c r="H62" s="473">
        <f t="shared" si="0"/>
        <v>0</v>
      </c>
      <c r="K62" s="466"/>
    </row>
    <row r="63" spans="2:13" ht="15.75" customHeight="1" x14ac:dyDescent="0.35">
      <c r="B63" s="467" t="s">
        <v>74</v>
      </c>
      <c r="C63" s="189" t="s">
        <v>697</v>
      </c>
      <c r="E63" s="514" t="str">
        <f>IF('G_Unit Mix'!$N$34&gt;0,G63/'G_Unit Mix'!$N$34,"")</f>
        <v/>
      </c>
      <c r="F63" s="189" t="s">
        <v>696</v>
      </c>
      <c r="G63" s="471">
        <f>'I_Operating Pro Forma'!F22</f>
        <v>0</v>
      </c>
      <c r="H63" s="473">
        <f t="shared" si="0"/>
        <v>0</v>
      </c>
      <c r="K63" s="468"/>
    </row>
    <row r="64" spans="2:13" ht="4.5" customHeight="1" x14ac:dyDescent="0.35">
      <c r="B64" s="467"/>
      <c r="C64" s="189"/>
      <c r="E64" s="514"/>
      <c r="F64" s="189"/>
      <c r="G64" s="474"/>
      <c r="H64" s="475" t="s">
        <v>698</v>
      </c>
      <c r="K64" s="468"/>
    </row>
    <row r="65" spans="2:14" ht="15.75" customHeight="1" x14ac:dyDescent="0.35">
      <c r="B65" s="467" t="s">
        <v>74</v>
      </c>
      <c r="C65" s="470" t="s">
        <v>699</v>
      </c>
      <c r="D65" s="476"/>
      <c r="E65" s="515" t="str">
        <f>IF('G_Unit Mix'!$N$34&gt;0,G65/'G_Unit Mix'!$N$34,"")</f>
        <v/>
      </c>
      <c r="F65" s="470" t="s">
        <v>696</v>
      </c>
      <c r="G65" s="490">
        <f>SUM(G55:G63)</f>
        <v>0</v>
      </c>
      <c r="H65" s="477">
        <f>SUM(H55:H63)</f>
        <v>0</v>
      </c>
      <c r="K65" s="468"/>
    </row>
    <row r="66" spans="2:14" ht="4.5" customHeight="1" x14ac:dyDescent="0.35">
      <c r="B66" s="467"/>
      <c r="C66" s="470"/>
      <c r="D66" s="476"/>
      <c r="E66" s="476"/>
      <c r="G66" s="181"/>
      <c r="K66" s="468"/>
      <c r="L66" s="1246"/>
      <c r="M66" s="1246"/>
      <c r="N66" s="478"/>
    </row>
    <row r="67" spans="2:14" ht="15.75" customHeight="1" x14ac:dyDescent="0.35">
      <c r="B67" s="469" t="s">
        <v>72</v>
      </c>
      <c r="C67" s="186" t="s">
        <v>700</v>
      </c>
      <c r="F67" s="466"/>
      <c r="G67" s="466">
        <f>G52-G65</f>
        <v>0</v>
      </c>
      <c r="H67" s="479"/>
    </row>
    <row r="68" spans="2:14" ht="15.75" customHeight="1" x14ac:dyDescent="0.35">
      <c r="B68" s="185"/>
      <c r="D68" s="185"/>
      <c r="E68" s="185"/>
      <c r="F68" s="480"/>
      <c r="G68" s="474"/>
      <c r="H68" s="472" t="s">
        <v>636</v>
      </c>
    </row>
    <row r="69" spans="2:14" ht="15.75" customHeight="1" x14ac:dyDescent="0.35">
      <c r="B69" s="481" t="s">
        <v>74</v>
      </c>
      <c r="C69" s="186" t="s">
        <v>701</v>
      </c>
      <c r="D69" s="185"/>
      <c r="E69" s="185"/>
      <c r="F69" s="189" t="s">
        <v>702</v>
      </c>
      <c r="G69" s="471">
        <f>-'I_Operating Pro Forma'!F28</f>
        <v>0</v>
      </c>
      <c r="H69" s="482" t="str">
        <f>IF(G69=0,"N/A",IF(G69="CF","N/A",IF(G69="25% CF","N/A",$G$67/G69)))</f>
        <v>N/A</v>
      </c>
    </row>
    <row r="70" spans="2:14" ht="15.75" customHeight="1" x14ac:dyDescent="0.35">
      <c r="B70" s="185"/>
      <c r="D70" s="185"/>
      <c r="E70" s="185"/>
      <c r="F70" s="189" t="s">
        <v>703</v>
      </c>
      <c r="G70" s="471">
        <f>-'I_Operating Pro Forma'!F29</f>
        <v>0</v>
      </c>
      <c r="H70" s="482" t="str">
        <f t="shared" ref="H70:H73" si="1">IF(G70=0,"N/A",IF(G70="CF","N/A",IF(G70="25% CF","N/A",$G$67/G70)))</f>
        <v>N/A</v>
      </c>
    </row>
    <row r="71" spans="2:14" ht="15.75" customHeight="1" x14ac:dyDescent="0.35">
      <c r="B71" s="185"/>
      <c r="D71" s="185"/>
      <c r="E71" s="185"/>
      <c r="F71" s="189" t="s">
        <v>704</v>
      </c>
      <c r="G71" s="471">
        <f>-'I_Operating Pro Forma'!F30</f>
        <v>0</v>
      </c>
      <c r="H71" s="482" t="str">
        <f t="shared" si="1"/>
        <v>N/A</v>
      </c>
    </row>
    <row r="72" spans="2:14" ht="15.75" customHeight="1" x14ac:dyDescent="0.35">
      <c r="B72" s="185"/>
      <c r="D72" s="185"/>
      <c r="E72" s="185"/>
      <c r="F72" s="483" t="s">
        <v>705</v>
      </c>
      <c r="G72" s="471">
        <f>-'I_Operating Pro Forma'!F31</f>
        <v>0</v>
      </c>
      <c r="H72" s="482" t="str">
        <f t="shared" si="1"/>
        <v>N/A</v>
      </c>
    </row>
    <row r="73" spans="2:14" ht="15.75" customHeight="1" x14ac:dyDescent="0.35">
      <c r="B73" s="185"/>
      <c r="D73" s="185"/>
      <c r="E73" s="185"/>
      <c r="F73" s="483" t="s">
        <v>706</v>
      </c>
      <c r="G73" s="471">
        <f>-'I_Operating Pro Forma'!F32</f>
        <v>0</v>
      </c>
      <c r="H73" s="482" t="str">
        <f t="shared" si="1"/>
        <v>N/A</v>
      </c>
    </row>
    <row r="74" spans="2:14" ht="15.75" customHeight="1" x14ac:dyDescent="0.35">
      <c r="B74" s="185"/>
      <c r="D74" s="185"/>
      <c r="E74" s="185"/>
      <c r="F74" s="483"/>
      <c r="G74" s="474"/>
      <c r="H74" s="484" t="s">
        <v>698</v>
      </c>
    </row>
    <row r="75" spans="2:14" ht="15.75" customHeight="1" x14ac:dyDescent="0.35">
      <c r="B75" s="485" t="s">
        <v>707</v>
      </c>
      <c r="C75" s="470" t="s">
        <v>708</v>
      </c>
      <c r="D75" s="185"/>
      <c r="E75" s="185"/>
      <c r="F75" s="486"/>
      <c r="G75" s="490">
        <f>SUM(G69:G73)</f>
        <v>0</v>
      </c>
      <c r="H75" s="487" t="str">
        <f>IF(G75=0,"N/A",G67/G75)</f>
        <v>N/A</v>
      </c>
    </row>
    <row r="76" spans="2:14" ht="15.75" customHeight="1" x14ac:dyDescent="0.35">
      <c r="B76" s="485"/>
      <c r="C76" s="186"/>
      <c r="D76" s="185"/>
      <c r="E76" s="185"/>
      <c r="F76" s="466"/>
      <c r="G76" s="474"/>
      <c r="J76" s="466"/>
    </row>
    <row r="77" spans="2:14" ht="15.75" customHeight="1" x14ac:dyDescent="0.35">
      <c r="B77" s="469" t="s">
        <v>72</v>
      </c>
      <c r="C77" s="186" t="s">
        <v>709</v>
      </c>
      <c r="D77" s="185"/>
      <c r="E77" s="185"/>
      <c r="F77" s="466"/>
      <c r="G77" s="466">
        <f>G67-G75</f>
        <v>0</v>
      </c>
      <c r="J77" s="466"/>
    </row>
  </sheetData>
  <sheetProtection formatRows="0"/>
  <customSheetViews>
    <customSheetView guid="{996927AF-2CA0-4EA7-84FB-22D43C3670BC}" colorId="22" showPageBreaks="1" showGridLines="0" fitToPage="1" printArea="1" hiddenRows="1" state="hidden" view="pageBreakPreview">
      <selection activeCell="R16" sqref="R16"/>
      <pageMargins left="0.7" right="0.35" top="0.3" bottom="0.35" header="0.5" footer="0.5"/>
      <pageSetup scale="61" orientation="portrait" r:id="rId1"/>
      <headerFooter alignWithMargins="0"/>
    </customSheetView>
    <customSheetView guid="{11E1F5E4-CB48-4800-8BCA-5A4C7651C477}" colorId="22" showGridLines="0" fitToPage="1" state="hidden">
      <selection activeCell="C11" sqref="C11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7" right="0.35" top="0.3" bottom="0.35" header="0.5" footer="0.5"/>
      <pageSetup scale="62" orientation="portrait" r:id="rId2"/>
      <headerFooter alignWithMargins="0"/>
    </customSheetView>
    <customSheetView guid="{DA068714-31DE-453E-8066-83B45426A1B0}" colorId="22" showGridLines="0" fitToPage="1" state="hidden">
      <selection activeCell="C11" sqref="C11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7" right="0.35" top="0.3" bottom="0.35" header="0.5" footer="0.5"/>
      <pageSetup scale="62" orientation="portrait" r:id="rId3"/>
      <headerFooter alignWithMargins="0"/>
    </customSheetView>
    <customSheetView guid="{27CD3F9E-A8F8-459C-9542-E3A25AF49F0F}" colorId="22" showPageBreaks="1" showGridLines="0" fitToPage="1" printArea="1" hiddenRows="1" view="pageBreakPreview" topLeftCell="A63">
      <selection activeCell="I88" sqref="I88"/>
      <pageMargins left="0.7" right="0.35" top="0.3" bottom="0.35" header="0.5" footer="0.5"/>
      <pageSetup scale="61" orientation="portrait" r:id="rId4"/>
      <headerFooter alignWithMargins="0"/>
    </customSheetView>
  </customSheetViews>
  <mergeCells count="48">
    <mergeCell ref="H28:I28"/>
    <mergeCell ref="H29:I29"/>
    <mergeCell ref="H30:I30"/>
    <mergeCell ref="H31:I31"/>
    <mergeCell ref="H32:I32"/>
    <mergeCell ref="H23:I23"/>
    <mergeCell ref="H24:I24"/>
    <mergeCell ref="H25:I25"/>
    <mergeCell ref="H26:I26"/>
    <mergeCell ref="H27:I27"/>
    <mergeCell ref="H18:I18"/>
    <mergeCell ref="H19:I19"/>
    <mergeCell ref="H20:I20"/>
    <mergeCell ref="H21:I21"/>
    <mergeCell ref="H22:I22"/>
    <mergeCell ref="L66:M66"/>
    <mergeCell ref="L50:M50"/>
    <mergeCell ref="L51:M51"/>
    <mergeCell ref="L52:M52"/>
    <mergeCell ref="L46:M46"/>
    <mergeCell ref="L47:M47"/>
    <mergeCell ref="L48:M48"/>
    <mergeCell ref="L49:M49"/>
    <mergeCell ref="H33:I33"/>
    <mergeCell ref="G5:G6"/>
    <mergeCell ref="L45:M45"/>
    <mergeCell ref="B42:I42"/>
    <mergeCell ref="H49:I49"/>
    <mergeCell ref="H7:I7"/>
    <mergeCell ref="H9:I9"/>
    <mergeCell ref="H8:I8"/>
    <mergeCell ref="H10:I10"/>
    <mergeCell ref="H11:I11"/>
    <mergeCell ref="H12:I12"/>
    <mergeCell ref="H13:I13"/>
    <mergeCell ref="H14:I14"/>
    <mergeCell ref="H15:I15"/>
    <mergeCell ref="H16:I16"/>
    <mergeCell ref="H17:I17"/>
    <mergeCell ref="B2:I2"/>
    <mergeCell ref="B5:B6"/>
    <mergeCell ref="C5:C6"/>
    <mergeCell ref="D5:D6"/>
    <mergeCell ref="F5:F6"/>
    <mergeCell ref="E5:E6"/>
    <mergeCell ref="H5:I5"/>
    <mergeCell ref="F4:I4"/>
    <mergeCell ref="B4:E4"/>
  </mergeCells>
  <conditionalFormatting sqref="F48 E49">
    <cfRule type="cellIs" dxfId="33" priority="18" operator="equal">
      <formula>"Within Limit"</formula>
    </cfRule>
    <cfRule type="cellIs" dxfId="32" priority="19" operator="equal">
      <formula>"Over Limit"</formula>
    </cfRule>
  </conditionalFormatting>
  <conditionalFormatting sqref="H49:I49">
    <cfRule type="cellIs" dxfId="31" priority="2" operator="equal">
      <formula>"Within Limit"</formula>
    </cfRule>
    <cfRule type="cellIs" dxfId="30" priority="3" operator="equal">
      <formula>"Over Limit"</formula>
    </cfRule>
  </conditionalFormatting>
  <conditionalFormatting sqref="I47">
    <cfRule type="cellIs" dxfId="29" priority="10" operator="equal">
      <formula>"EXCEEDS LIMITS"</formula>
    </cfRule>
    <cfRule type="cellIs" dxfId="28" priority="11" operator="equal">
      <formula>"WITHIN LIMITS"</formula>
    </cfRule>
    <cfRule type="cellIs" dxfId="27" priority="12" operator="equal">
      <formula>"Exceeds Limit"</formula>
    </cfRule>
    <cfRule type="cellIs" dxfId="26" priority="13" operator="equal">
      <formula>"Within Limit"</formula>
    </cfRule>
    <cfRule type="cellIs" dxfId="25" priority="14" operator="equal">
      <formula>"Over Limit"</formula>
    </cfRule>
  </conditionalFormatting>
  <printOptions horizontalCentered="1"/>
  <pageMargins left="0.35" right="0.35" top="0.35" bottom="0.35" header="0.2" footer="0.2"/>
  <pageSetup scale="62" orientation="portrait" r:id="rId5"/>
  <headerFooter>
    <oddFooter>&amp;L&amp;6&amp;F&amp;C&amp;8Page &amp;P&amp;R&amp;6Print Date: &amp;D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50FB4-AB10-42C0-8C49-4A80DFC5D75A}">
  <sheetPr codeName="Sheet16">
    <pageSetUpPr fitToPage="1"/>
  </sheetPr>
  <dimension ref="A1:O30"/>
  <sheetViews>
    <sheetView showGridLines="0" defaultGridColor="0" view="pageBreakPreview" colorId="22" zoomScaleNormal="80" zoomScaleSheetLayoutView="100" workbookViewId="0">
      <selection activeCell="B1" sqref="B1"/>
    </sheetView>
    <sheetView workbookViewId="1"/>
  </sheetViews>
  <sheetFormatPr defaultColWidth="12.453125" defaultRowHeight="15.75" customHeight="1" outlineLevelRow="1" x14ac:dyDescent="0.35"/>
  <cols>
    <col min="1" max="1" width="3.54296875" style="183" customWidth="1"/>
    <col min="2" max="2" width="16.1796875" style="183" customWidth="1"/>
    <col min="3" max="3" width="12" style="183" customWidth="1"/>
    <col min="4" max="4" width="11.81640625" style="183" customWidth="1"/>
    <col min="5" max="5" width="16.81640625" style="183" customWidth="1"/>
    <col min="6" max="6" width="8.54296875" style="183" customWidth="1"/>
    <col min="7" max="7" width="16.81640625" style="183" customWidth="1"/>
    <col min="8" max="8" width="20.54296875" style="183" customWidth="1"/>
    <col min="9" max="9" width="16.81640625" style="183" customWidth="1"/>
    <col min="10" max="16384" width="12.453125" style="183"/>
  </cols>
  <sheetData>
    <row r="1" spans="1:15" ht="5.15" customHeight="1" thickBot="1" x14ac:dyDescent="0.4">
      <c r="B1" s="181"/>
      <c r="C1" s="182"/>
    </row>
    <row r="2" spans="1:15" ht="15.75" customHeight="1" thickTop="1" thickBot="1" x14ac:dyDescent="0.4">
      <c r="A2" s="358"/>
      <c r="B2" s="1216" t="s">
        <v>844</v>
      </c>
      <c r="C2" s="1216"/>
      <c r="D2" s="1216"/>
      <c r="E2" s="1216"/>
      <c r="F2" s="1216"/>
      <c r="G2" s="1216"/>
      <c r="H2" s="1216"/>
      <c r="I2" s="1216"/>
      <c r="O2"/>
    </row>
    <row r="3" spans="1:15" ht="4" customHeight="1" thickTop="1" x14ac:dyDescent="0.35">
      <c r="A3" s="358"/>
      <c r="B3" s="197"/>
      <c r="C3" s="197"/>
      <c r="D3" s="197"/>
      <c r="E3" s="197"/>
      <c r="F3" s="197"/>
      <c r="G3" s="197"/>
      <c r="H3" s="197"/>
      <c r="I3" s="197"/>
      <c r="O3"/>
    </row>
    <row r="4" spans="1:15" ht="18.649999999999999" customHeight="1" x14ac:dyDescent="0.35">
      <c r="A4" s="358"/>
      <c r="B4" s="96" t="s">
        <v>50</v>
      </c>
      <c r="C4" s="97" t="str">
        <f>IF('A_Description and Fund Request'!C5="","",'A_Description and Fund Request'!C5)</f>
        <v/>
      </c>
      <c r="H4" s="219"/>
      <c r="I4"/>
    </row>
    <row r="5" spans="1:15" ht="18" customHeight="1" x14ac:dyDescent="0.35">
      <c r="A5" s="358"/>
      <c r="B5" s="96" t="s">
        <v>82</v>
      </c>
      <c r="C5" s="97" t="str">
        <f>IF('G_Unit Mix'!N34=0,"",'G_Unit Mix'!N34)</f>
        <v/>
      </c>
      <c r="E5" s="96" t="s">
        <v>583</v>
      </c>
      <c r="F5" s="702"/>
      <c r="G5" s="710" t="str">
        <f>IF(ISBLANK('G_Unit Mix'!S36),"No",'G_Unit Mix'!S36)</f>
        <v>No</v>
      </c>
      <c r="H5" s="703"/>
      <c r="I5"/>
    </row>
    <row r="6" spans="1:15" ht="15.75" customHeight="1" x14ac:dyDescent="0.35">
      <c r="A6" s="358"/>
      <c r="B6" s="219"/>
      <c r="C6" s="219"/>
      <c r="D6" s="219"/>
      <c r="E6" s="219"/>
      <c r="F6" s="219"/>
      <c r="G6" s="219"/>
      <c r="H6" s="219"/>
      <c r="I6"/>
    </row>
    <row r="7" spans="1:15" ht="15.75" customHeight="1" x14ac:dyDescent="0.35">
      <c r="A7" s="358"/>
      <c r="B7" s="1266" t="s">
        <v>581</v>
      </c>
      <c r="C7" s="1266"/>
      <c r="D7" s="1266"/>
      <c r="E7" s="1266"/>
      <c r="F7" s="1266"/>
      <c r="G7" s="1266"/>
      <c r="H7" s="1264" t="s">
        <v>281</v>
      </c>
      <c r="I7" s="1265"/>
      <c r="J7" s="89"/>
    </row>
    <row r="8" spans="1:15" ht="18" customHeight="1" x14ac:dyDescent="0.35">
      <c r="A8" s="358"/>
      <c r="B8" s="716" t="s">
        <v>338</v>
      </c>
      <c r="C8" s="1259" t="s">
        <v>580</v>
      </c>
      <c r="D8" s="1259"/>
      <c r="E8" s="1259" t="s">
        <v>579</v>
      </c>
      <c r="F8" s="1259"/>
      <c r="G8" s="717" t="s">
        <v>578</v>
      </c>
      <c r="H8" s="715" t="s">
        <v>900</v>
      </c>
      <c r="I8" s="736">
        <f>H_Sources_Uses!E31</f>
        <v>0</v>
      </c>
    </row>
    <row r="9" spans="1:15" ht="15.5" x14ac:dyDescent="0.35">
      <c r="A9" s="358"/>
      <c r="B9" s="709">
        <f>C_Site!D13</f>
        <v>0</v>
      </c>
      <c r="C9" s="1260">
        <f>'PPA ps2'!C63</f>
        <v>0</v>
      </c>
      <c r="D9" s="1261"/>
      <c r="E9" s="1262" t="str">
        <f>IF('PPA ps2'!E92=0,"",C9/'PPA ps2'!E92)</f>
        <v/>
      </c>
      <c r="F9" s="1263"/>
      <c r="G9" s="708" t="str">
        <f>H_Sources_Uses!O63</f>
        <v/>
      </c>
      <c r="H9" s="714" t="s">
        <v>894</v>
      </c>
      <c r="I9" s="737" t="str">
        <f>H_Sources_Uses!E32</f>
        <v/>
      </c>
    </row>
    <row r="10" spans="1:15" ht="15.75" customHeight="1" x14ac:dyDescent="0.35">
      <c r="A10" s="358"/>
      <c r="B10" s="698"/>
      <c r="C10" s="699"/>
      <c r="D10" s="700"/>
      <c r="E10" s="701"/>
      <c r="F10" s="698"/>
      <c r="G10" s="705"/>
      <c r="H10" s="714" t="s">
        <v>901</v>
      </c>
      <c r="I10" s="713" t="str">
        <f>H_Sources_Uses!E33</f>
        <v/>
      </c>
    </row>
    <row r="11" spans="1:15" ht="15.75" customHeight="1" x14ac:dyDescent="0.35">
      <c r="B11" s="389"/>
      <c r="C11" s="392"/>
      <c r="D11" s="391"/>
      <c r="E11" s="389"/>
      <c r="F11" s="388"/>
      <c r="G11" s="389"/>
      <c r="H11" s="711" t="s">
        <v>848</v>
      </c>
      <c r="I11" s="712" t="str">
        <f>H_Sources_Uses!E34</f>
        <v/>
      </c>
    </row>
    <row r="12" spans="1:15" ht="15.75" customHeight="1" outlineLevel="1" x14ac:dyDescent="0.35">
      <c r="B12" s="101" t="s">
        <v>841</v>
      </c>
      <c r="C12" s="101"/>
      <c r="D12" s="390"/>
      <c r="E12" s="390"/>
      <c r="F12" s="388"/>
      <c r="G12" s="388"/>
      <c r="H12" s="388"/>
    </row>
    <row r="13" spans="1:15" ht="39.65" customHeight="1" outlineLevel="1" x14ac:dyDescent="0.35">
      <c r="B13" s="1254" t="s">
        <v>594</v>
      </c>
      <c r="C13" s="1255"/>
      <c r="D13" s="1255"/>
      <c r="E13" s="1255"/>
      <c r="F13" s="1255"/>
      <c r="G13" s="1255"/>
      <c r="H13" s="1255"/>
      <c r="I13" s="1256"/>
    </row>
    <row r="14" spans="1:15" ht="15.75" customHeight="1" x14ac:dyDescent="0.35">
      <c r="B14" s="389"/>
      <c r="C14" s="389"/>
      <c r="D14" s="389"/>
      <c r="E14" s="389"/>
      <c r="F14" s="389"/>
      <c r="G14" s="389"/>
      <c r="H14" s="389"/>
    </row>
    <row r="15" spans="1:15" ht="15.75" customHeight="1" outlineLevel="1" x14ac:dyDescent="0.35">
      <c r="B15" s="101" t="s">
        <v>1042</v>
      </c>
      <c r="C15" s="101"/>
      <c r="D15" s="416"/>
      <c r="E15" s="389"/>
      <c r="F15" s="388"/>
      <c r="G15" s="388"/>
      <c r="H15" s="388"/>
    </row>
    <row r="16" spans="1:15" ht="60" customHeight="1" outlineLevel="1" x14ac:dyDescent="0.35">
      <c r="B16" s="1254" t="s">
        <v>1043</v>
      </c>
      <c r="C16" s="1255"/>
      <c r="D16" s="1255"/>
      <c r="E16" s="1255"/>
      <c r="F16" s="1255"/>
      <c r="G16" s="1255"/>
      <c r="H16" s="1255"/>
      <c r="I16" s="1256"/>
    </row>
    <row r="17" spans="2:9" ht="15.75" customHeight="1" x14ac:dyDescent="0.35">
      <c r="B17" s="219"/>
      <c r="C17" s="219"/>
      <c r="D17" s="219"/>
      <c r="E17" s="219"/>
      <c r="F17" s="219"/>
      <c r="G17" s="219"/>
      <c r="H17" s="219"/>
    </row>
    <row r="18" spans="2:9" ht="15.75" customHeight="1" outlineLevel="1" x14ac:dyDescent="0.35">
      <c r="B18" s="101" t="s">
        <v>842</v>
      </c>
      <c r="C18" s="101"/>
      <c r="D18" s="387"/>
      <c r="E18" s="389"/>
      <c r="F18" s="388"/>
      <c r="G18" s="388"/>
      <c r="H18" s="388"/>
    </row>
    <row r="19" spans="2:9" ht="61.5" customHeight="1" outlineLevel="1" x14ac:dyDescent="0.35">
      <c r="B19" s="1254" t="s">
        <v>577</v>
      </c>
      <c r="C19" s="1255"/>
      <c r="D19" s="1255"/>
      <c r="E19" s="1255"/>
      <c r="F19" s="1255"/>
      <c r="G19" s="1255"/>
      <c r="H19" s="1255"/>
      <c r="I19" s="1256"/>
    </row>
    <row r="20" spans="2:9" ht="15.75" customHeight="1" thickBot="1" x14ac:dyDescent="0.4">
      <c r="B20" s="219"/>
      <c r="C20" s="219"/>
      <c r="D20" s="219"/>
      <c r="E20" s="219"/>
      <c r="F20" s="219"/>
      <c r="G20" s="219"/>
      <c r="H20" s="219"/>
    </row>
    <row r="21" spans="2:9" ht="15.75" customHeight="1" thickBot="1" x14ac:dyDescent="0.4">
      <c r="B21" s="101" t="s">
        <v>843</v>
      </c>
      <c r="C21" s="101"/>
      <c r="D21" s="469" t="s">
        <v>592</v>
      </c>
      <c r="E21" s="704"/>
      <c r="F21" s="469" t="s">
        <v>593</v>
      </c>
      <c r="G21" s="704"/>
      <c r="H21" s="469" t="s">
        <v>840</v>
      </c>
      <c r="I21" s="704"/>
    </row>
    <row r="22" spans="2:9" ht="62.15" customHeight="1" x14ac:dyDescent="0.35">
      <c r="B22" s="1254" t="s">
        <v>575</v>
      </c>
      <c r="C22" s="1255"/>
      <c r="D22" s="1255"/>
      <c r="E22" s="1257"/>
      <c r="F22" s="1255"/>
      <c r="G22" s="1257"/>
      <c r="H22" s="1255"/>
      <c r="I22" s="1258"/>
    </row>
    <row r="27" spans="2:9" ht="15.75" customHeight="1" x14ac:dyDescent="0.35">
      <c r="B27" s="417"/>
      <c r="C27" s="417"/>
      <c r="D27" s="417"/>
      <c r="E27" s="417"/>
      <c r="F27" s="417"/>
      <c r="G27" s="417"/>
      <c r="H27" s="417"/>
    </row>
    <row r="28" spans="2:9" ht="15.75" customHeight="1" x14ac:dyDescent="0.35">
      <c r="B28" s="183" t="s">
        <v>576</v>
      </c>
    </row>
    <row r="29" spans="2:9" ht="15.75" customHeight="1" x14ac:dyDescent="0.35">
      <c r="B29" s="183" t="s">
        <v>574</v>
      </c>
    </row>
    <row r="30" spans="2:9" ht="15.75" customHeight="1" x14ac:dyDescent="0.35">
      <c r="B30" s="183" t="s">
        <v>845</v>
      </c>
    </row>
  </sheetData>
  <sheetProtection formatRows="0"/>
  <mergeCells count="11">
    <mergeCell ref="B13:I13"/>
    <mergeCell ref="B16:I16"/>
    <mergeCell ref="B19:I19"/>
    <mergeCell ref="B22:I22"/>
    <mergeCell ref="B2:I2"/>
    <mergeCell ref="C8:D8"/>
    <mergeCell ref="E8:F8"/>
    <mergeCell ref="C9:D9"/>
    <mergeCell ref="E9:F9"/>
    <mergeCell ref="H7:I7"/>
    <mergeCell ref="B7:G7"/>
  </mergeCells>
  <conditionalFormatting sqref="B27:H27">
    <cfRule type="cellIs" dxfId="24" priority="11" stopIfTrue="1" operator="equal">
      <formula>IF($H$15,"Exceeds Limit")</formula>
    </cfRule>
  </conditionalFormatting>
  <conditionalFormatting sqref="D12">
    <cfRule type="cellIs" dxfId="23" priority="8" operator="equal">
      <formula>"Within Limit"</formula>
    </cfRule>
    <cfRule type="cellIs" dxfId="22" priority="9" operator="equal">
      <formula>"Over Limit"</formula>
    </cfRule>
  </conditionalFormatting>
  <conditionalFormatting sqref="E15">
    <cfRule type="cellIs" dxfId="21" priority="18" operator="equal">
      <formula>"Within Limit"</formula>
    </cfRule>
    <cfRule type="cellIs" dxfId="20" priority="19" operator="equal">
      <formula>"Over Limit"</formula>
    </cfRule>
  </conditionalFormatting>
  <conditionalFormatting sqref="E18">
    <cfRule type="cellIs" dxfId="19" priority="16" operator="equal">
      <formula>"Within Limit"</formula>
    </cfRule>
    <cfRule type="cellIs" dxfId="18" priority="17" operator="equal">
      <formula>"Over Limit"</formula>
    </cfRule>
  </conditionalFormatting>
  <conditionalFormatting sqref="E21 G21 I21">
    <cfRule type="expression" dxfId="17" priority="2">
      <formula>E21=""</formula>
    </cfRule>
    <cfRule type="expression" dxfId="16" priority="3">
      <formula>E21&lt;&gt;""</formula>
    </cfRule>
  </conditionalFormatting>
  <conditionalFormatting sqref="E21">
    <cfRule type="cellIs" dxfId="15" priority="14" operator="equal">
      <formula>"Within Limit"</formula>
    </cfRule>
    <cfRule type="cellIs" dxfId="14" priority="15" operator="equal">
      <formula>"Over Limit"</formula>
    </cfRule>
  </conditionalFormatting>
  <conditionalFormatting sqref="F10 E11:E12">
    <cfRule type="cellIs" dxfId="13" priority="28" operator="equal">
      <formula>"Within Limit"</formula>
    </cfRule>
    <cfRule type="cellIs" dxfId="12" priority="29" operator="equal">
      <formula>"Over Limit"</formula>
    </cfRule>
  </conditionalFormatting>
  <conditionalFormatting sqref="G9">
    <cfRule type="cellIs" dxfId="11" priority="20" operator="equal">
      <formula>"EXCEEDS LIMITS"</formula>
    </cfRule>
    <cfRule type="cellIs" dxfId="10" priority="21" operator="equal">
      <formula>"WITHIN LIMITS"</formula>
    </cfRule>
    <cfRule type="cellIs" dxfId="9" priority="22" operator="equal">
      <formula>"Exceeds Limit"</formula>
    </cfRule>
    <cfRule type="cellIs" dxfId="8" priority="23" operator="equal">
      <formula>"Within Limit"</formula>
    </cfRule>
    <cfRule type="cellIs" dxfId="7" priority="24" operator="equal">
      <formula>"Over Limit"</formula>
    </cfRule>
  </conditionalFormatting>
  <conditionalFormatting sqref="G11">
    <cfRule type="cellIs" dxfId="6" priority="12" operator="equal">
      <formula>"Within Limit"</formula>
    </cfRule>
    <cfRule type="cellIs" dxfId="5" priority="13" operator="equal">
      <formula>"Over Limit"</formula>
    </cfRule>
  </conditionalFormatting>
  <conditionalFormatting sqref="G21">
    <cfRule type="cellIs" dxfId="4" priority="6" operator="equal">
      <formula>"Within Limit"</formula>
    </cfRule>
    <cfRule type="cellIs" dxfId="3" priority="7" operator="equal">
      <formula>"Over Limit"</formula>
    </cfRule>
  </conditionalFormatting>
  <conditionalFormatting sqref="I11">
    <cfRule type="cellIs" dxfId="2" priority="25" operator="equal">
      <formula>"Exceeds Limit"</formula>
    </cfRule>
  </conditionalFormatting>
  <conditionalFormatting sqref="I21">
    <cfRule type="cellIs" dxfId="1" priority="4" operator="equal">
      <formula>"Within Limit"</formula>
    </cfRule>
    <cfRule type="cellIs" dxfId="0" priority="5" operator="equal">
      <formula>"Over Limit"</formula>
    </cfRule>
  </conditionalFormatting>
  <dataValidations count="1">
    <dataValidation type="list" allowBlank="1" showInputMessage="1" showErrorMessage="1" sqref="E21 G21 I21" xr:uid="{1D42E13C-1C41-4F07-AD95-0F8121C3F88F}">
      <formula1>$B$27:$B$30</formula1>
    </dataValidation>
  </dataValidations>
  <printOptions horizontalCentered="1"/>
  <pageMargins left="0.35" right="0.35" top="0.35" bottom="0.35" header="0.2" footer="0.2"/>
  <pageSetup scale="83" orientation="portrait" r:id="rId1"/>
  <headerFooter>
    <oddFooter>&amp;L&amp;6&amp;F&amp;C&amp;8Page &amp;P&amp;R&amp;6Print Date: &amp;D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
  <dimension ref="B1:BY112"/>
  <sheetViews>
    <sheetView topLeftCell="C41" zoomScaleNormal="100" workbookViewId="0">
      <selection activeCell="B1" sqref="B1"/>
    </sheetView>
    <sheetView workbookViewId="1"/>
  </sheetViews>
  <sheetFormatPr defaultColWidth="9.1796875" defaultRowHeight="14" x14ac:dyDescent="0.3"/>
  <cols>
    <col min="1" max="1" width="9.1796875" style="47"/>
    <col min="2" max="2" width="26.54296875" style="47" customWidth="1"/>
    <col min="3" max="3" width="4.453125" style="47" customWidth="1"/>
    <col min="4" max="4" width="49.1796875" style="47" customWidth="1"/>
    <col min="5" max="5" width="4.453125" style="47" customWidth="1"/>
    <col min="6" max="6" width="59" style="47" bestFit="1" customWidth="1"/>
    <col min="7" max="7" width="9.1796875" style="47"/>
    <col min="8" max="8" width="26.54296875" style="47" customWidth="1"/>
    <col min="9" max="9" width="9.1796875" style="47"/>
    <col min="10" max="10" width="26.54296875" style="47" customWidth="1"/>
    <col min="11" max="11" width="9.1796875" style="47"/>
    <col min="12" max="12" width="18" style="49" customWidth="1"/>
    <col min="13" max="13" width="9.1796875" style="47"/>
    <col min="14" max="14" width="27" style="47" customWidth="1"/>
    <col min="15" max="15" width="9.1796875" style="47"/>
    <col min="16" max="16" width="27.453125" style="47" customWidth="1"/>
    <col min="17" max="17" width="34.81640625" style="47" customWidth="1"/>
    <col min="18" max="18" width="56.81640625" style="47" customWidth="1"/>
    <col min="19" max="19" width="34.81640625" style="47" customWidth="1"/>
    <col min="20" max="20" width="24.81640625" style="47" customWidth="1"/>
    <col min="21" max="21" width="19" style="47" customWidth="1"/>
    <col min="22" max="22" width="18.54296875" style="47" customWidth="1"/>
    <col min="23" max="23" width="9.54296875" style="47" customWidth="1"/>
    <col min="24" max="24" width="9.1796875" style="47"/>
    <col min="25" max="25" width="12.453125" style="47" customWidth="1"/>
    <col min="26" max="27" width="29.54296875" style="47" customWidth="1"/>
    <col min="28" max="28" width="23.453125" style="47" customWidth="1"/>
    <col min="29" max="29" width="23" style="47" customWidth="1"/>
    <col min="30" max="30" width="27.54296875" style="47" customWidth="1"/>
    <col min="31" max="31" width="14.54296875" style="47" customWidth="1"/>
    <col min="32" max="32" width="17" style="47" customWidth="1"/>
    <col min="33" max="33" width="31.54296875" style="47" customWidth="1"/>
    <col min="34" max="34" width="16.1796875" style="47" customWidth="1"/>
    <col min="35" max="35" width="17.54296875" style="47" customWidth="1"/>
    <col min="36" max="36" width="28.54296875" style="47" customWidth="1"/>
    <col min="37" max="37" width="15" style="47" customWidth="1"/>
    <col min="38" max="38" width="16.54296875" style="47" customWidth="1"/>
    <col min="39" max="39" width="13.453125" style="47" customWidth="1"/>
    <col min="40" max="40" width="41.453125" style="47" customWidth="1"/>
    <col min="41" max="41" width="39" style="47" customWidth="1"/>
    <col min="42" max="16384" width="9.1796875" style="47"/>
  </cols>
  <sheetData>
    <row r="1" spans="2:77" x14ac:dyDescent="0.3">
      <c r="P1" s="226" t="s">
        <v>361</v>
      </c>
      <c r="Q1" s="226" t="s">
        <v>362</v>
      </c>
      <c r="R1" s="226" t="s">
        <v>363</v>
      </c>
      <c r="S1" s="226" t="s">
        <v>364</v>
      </c>
      <c r="T1" s="226" t="s">
        <v>365</v>
      </c>
      <c r="U1" s="226" t="s">
        <v>339</v>
      </c>
      <c r="V1" s="226" t="s">
        <v>337</v>
      </c>
      <c r="W1" s="253" t="s">
        <v>336</v>
      </c>
      <c r="X1" s="226" t="s">
        <v>340</v>
      </c>
      <c r="Y1" s="226" t="s">
        <v>292</v>
      </c>
      <c r="Z1" s="226" t="s">
        <v>341</v>
      </c>
      <c r="AA1" s="253" t="s">
        <v>366</v>
      </c>
      <c r="AB1" s="253" t="s">
        <v>256</v>
      </c>
      <c r="AC1" s="253" t="s">
        <v>400</v>
      </c>
      <c r="AD1" s="226" t="s">
        <v>342</v>
      </c>
      <c r="AE1" s="226" t="s">
        <v>343</v>
      </c>
      <c r="AF1" s="226" t="s">
        <v>344</v>
      </c>
      <c r="AG1" s="226" t="s">
        <v>384</v>
      </c>
      <c r="AH1" s="226" t="s">
        <v>345</v>
      </c>
      <c r="AI1" s="226" t="s">
        <v>338</v>
      </c>
      <c r="AJ1" s="226" t="s">
        <v>385</v>
      </c>
      <c r="AK1" s="226" t="s">
        <v>386</v>
      </c>
      <c r="AL1" s="226" t="s">
        <v>387</v>
      </c>
      <c r="AM1" s="226" t="s">
        <v>273</v>
      </c>
      <c r="AN1" s="226" t="s">
        <v>388</v>
      </c>
      <c r="AO1" s="226" t="s">
        <v>346</v>
      </c>
      <c r="AP1" s="226" t="s">
        <v>389</v>
      </c>
      <c r="AQ1" s="226" t="s">
        <v>347</v>
      </c>
      <c r="AR1" s="226" t="s">
        <v>348</v>
      </c>
      <c r="AS1" s="226" t="s">
        <v>367</v>
      </c>
      <c r="AT1" s="226" t="s">
        <v>368</v>
      </c>
      <c r="AU1" s="226" t="s">
        <v>349</v>
      </c>
      <c r="AV1" s="226" t="s">
        <v>369</v>
      </c>
      <c r="AW1" s="226" t="s">
        <v>350</v>
      </c>
      <c r="AX1" s="226" t="s">
        <v>351</v>
      </c>
      <c r="AY1" s="226" t="s">
        <v>352</v>
      </c>
      <c r="AZ1" s="226" t="s">
        <v>353</v>
      </c>
      <c r="BA1" s="226" t="s">
        <v>354</v>
      </c>
      <c r="BB1" s="226" t="s">
        <v>355</v>
      </c>
      <c r="BC1" s="226" t="s">
        <v>356</v>
      </c>
      <c r="BD1" s="226" t="s">
        <v>357</v>
      </c>
      <c r="BE1" s="226" t="s">
        <v>358</v>
      </c>
      <c r="BF1" s="226" t="s">
        <v>370</v>
      </c>
      <c r="BG1" s="226" t="s">
        <v>371</v>
      </c>
      <c r="BH1" s="226" t="s">
        <v>372</v>
      </c>
      <c r="BI1" s="226" t="s">
        <v>373</v>
      </c>
      <c r="BJ1" s="226" t="s">
        <v>374</v>
      </c>
      <c r="BK1" s="226" t="s">
        <v>375</v>
      </c>
      <c r="BL1" s="226" t="s">
        <v>376</v>
      </c>
      <c r="BM1" s="226" t="s">
        <v>16</v>
      </c>
      <c r="BN1" s="226" t="s">
        <v>35</v>
      </c>
      <c r="BO1" s="226" t="s">
        <v>390</v>
      </c>
      <c r="BP1" s="226" t="s">
        <v>391</v>
      </c>
      <c r="BQ1" s="226" t="s">
        <v>392</v>
      </c>
      <c r="BR1" s="226" t="s">
        <v>393</v>
      </c>
      <c r="BS1" s="226" t="s">
        <v>394</v>
      </c>
      <c r="BT1" s="226" t="s">
        <v>395</v>
      </c>
      <c r="BU1" s="226" t="s">
        <v>396</v>
      </c>
      <c r="BV1" s="226" t="s">
        <v>397</v>
      </c>
      <c r="BW1" s="226" t="s">
        <v>398</v>
      </c>
      <c r="BX1" s="226" t="s">
        <v>399</v>
      </c>
      <c r="BY1" s="226" t="s">
        <v>402</v>
      </c>
    </row>
    <row r="2" spans="2:77" x14ac:dyDescent="0.3">
      <c r="B2" s="46"/>
      <c r="D2" s="46" t="s">
        <v>323</v>
      </c>
      <c r="F2" s="46" t="s">
        <v>276</v>
      </c>
      <c r="H2" s="46" t="s">
        <v>24</v>
      </c>
      <c r="J2" s="46" t="s">
        <v>90</v>
      </c>
      <c r="L2" s="232"/>
      <c r="N2" s="46" t="s">
        <v>116</v>
      </c>
      <c r="P2" s="47" t="e">
        <f>#REF!</f>
        <v>#REF!</v>
      </c>
      <c r="Q2" s="47" t="e">
        <f>#REF!</f>
        <v>#REF!</v>
      </c>
      <c r="R2" s="47" t="e">
        <f>#REF!</f>
        <v>#REF!</v>
      </c>
      <c r="S2" s="47" t="e">
        <f>#REF!</f>
        <v>#REF!</v>
      </c>
      <c r="T2" s="47" t="e">
        <f>#REF!</f>
        <v>#REF!</v>
      </c>
      <c r="U2" s="47" t="e">
        <f>#REF!</f>
        <v>#REF!</v>
      </c>
      <c r="V2" s="47" t="e">
        <f>#REF!</f>
        <v>#REF!</v>
      </c>
      <c r="W2" s="47">
        <f>'PPA ps1'!C7</f>
        <v>0</v>
      </c>
      <c r="X2" s="47" t="e">
        <f>#REF!</f>
        <v>#REF!</v>
      </c>
      <c r="Y2" s="47" t="e">
        <f>#REF!</f>
        <v>#REF!</v>
      </c>
      <c r="Z2" s="47" t="e">
        <f>IF(#REF!&lt;&gt;"",#REF!,IF(#REF!&lt;&gt;"",#REF!,IF(#REF!&lt;&gt;"",#REF!,"")))</f>
        <v>#REF!</v>
      </c>
      <c r="AA2" s="47" t="e">
        <f>IF(X2="Acquisition", "90%", IF(X2="Refinance","87%", "85%"))</f>
        <v>#REF!</v>
      </c>
      <c r="AB2" s="47" t="e">
        <f>#REF!/43560</f>
        <v>#REF!</v>
      </c>
      <c r="AC2" s="47" t="e">
        <f>#REF!</f>
        <v>#REF!</v>
      </c>
      <c r="AD2" s="245">
        <f>'PPA ps1'!D27</f>
        <v>0</v>
      </c>
      <c r="AE2" s="47" t="e">
        <f>#REF!</f>
        <v>#REF!</v>
      </c>
      <c r="AF2" s="47" t="e">
        <f>#REF!</f>
        <v>#REF!</v>
      </c>
      <c r="AG2" s="47" t="e">
        <f>#REF!</f>
        <v>#REF!</v>
      </c>
      <c r="AH2" s="47" t="e">
        <f>#REF!</f>
        <v>#REF!</v>
      </c>
      <c r="AI2" s="47" t="e">
        <f>#REF!</f>
        <v>#REF!</v>
      </c>
      <c r="AJ2" s="47" t="e">
        <f>#REF!</f>
        <v>#REF!</v>
      </c>
      <c r="AK2" s="47" t="e">
        <f>#REF!</f>
        <v>#REF!</v>
      </c>
      <c r="AL2" s="47" t="e">
        <f>#REF!</f>
        <v>#REF!</v>
      </c>
      <c r="AM2" s="47" t="e">
        <f>#REF!</f>
        <v>#REF!</v>
      </c>
      <c r="AN2" s="47" t="e">
        <f>#REF!</f>
        <v>#REF!</v>
      </c>
      <c r="AO2" s="47" t="e">
        <f>IF(#REF!=0,#REF!,#REF!)</f>
        <v>#REF!</v>
      </c>
      <c r="AP2" s="47" t="e">
        <f>#REF!</f>
        <v>#REF!</v>
      </c>
      <c r="AQ2" s="246" t="e">
        <f>(SUMIF(IncomeAMI,"&lt;1",#REF!)/#REF!)*100</f>
        <v>#REF!</v>
      </c>
      <c r="AR2" s="246">
        <f>MAX('PPA ps1'!$C$21:$C$26)*100</f>
        <v>0</v>
      </c>
      <c r="AS2" s="246" t="e">
        <f>IF(#REF!="X", 50, 60)</f>
        <v>#REF!</v>
      </c>
      <c r="AT2" s="245" t="e">
        <f>ROUNDUP(IF(#REF!="X",(0.2*AD2),(0.4*AD2)),0)</f>
        <v>#REF!</v>
      </c>
      <c r="AU2" s="247" t="e">
        <f>#REF!</f>
        <v>#REF!</v>
      </c>
      <c r="AV2" s="247" t="e">
        <f>#REF!</f>
        <v>#REF!</v>
      </c>
      <c r="AW2" s="248" t="e">
        <f>#REF!</f>
        <v>#REF!</v>
      </c>
      <c r="AX2" s="249" t="e">
        <f>#REF!</f>
        <v>#REF!</v>
      </c>
      <c r="AY2" s="246" t="e">
        <f>#REF!*100</f>
        <v>#REF!</v>
      </c>
      <c r="AZ2" s="246" t="e">
        <f>ROUND(#REF!*12,2)</f>
        <v>#REF!</v>
      </c>
      <c r="BA2" s="250" t="e">
        <f>#REF!</f>
        <v>#REF!</v>
      </c>
      <c r="BB2" s="250" t="e">
        <f>#REF!</f>
        <v>#REF!</v>
      </c>
      <c r="BC2" s="251" t="e">
        <f>#REF!</f>
        <v>#REF!</v>
      </c>
      <c r="BD2" s="251" t="e">
        <f>#REF!</f>
        <v>#REF!</v>
      </c>
      <c r="BE2" s="251" t="e">
        <f>#REF!</f>
        <v>#REF!</v>
      </c>
      <c r="BF2" s="47" t="e">
        <f>#REF!</f>
        <v>#REF!</v>
      </c>
      <c r="BG2" s="249" t="e">
        <f>#REF!</f>
        <v>#REF!</v>
      </c>
      <c r="BH2" s="47" t="e">
        <f>#REF!</f>
        <v>#REF!</v>
      </c>
      <c r="BI2" s="249" t="e">
        <f>#REF!</f>
        <v>#REF!</v>
      </c>
      <c r="BJ2" s="47" t="e">
        <f>#REF!</f>
        <v>#REF!</v>
      </c>
      <c r="BK2" s="249" t="e">
        <f>#REF!</f>
        <v>#REF!</v>
      </c>
      <c r="BL2" s="245" t="e">
        <f>#REF!</f>
        <v>#REF!</v>
      </c>
      <c r="BM2" s="251" t="e">
        <f>#REF!</f>
        <v>#REF!</v>
      </c>
      <c r="BN2" s="254" t="e">
        <f>#REF!</f>
        <v>#REF!</v>
      </c>
      <c r="BO2" s="47" t="e">
        <f>#REF!</f>
        <v>#REF!</v>
      </c>
      <c r="BP2" s="47" t="e">
        <f>SUM(#REF!)</f>
        <v>#REF!</v>
      </c>
      <c r="BQ2" s="47" t="e">
        <f>SUM(#REF!)</f>
        <v>#REF!</v>
      </c>
      <c r="BR2" s="47" t="e">
        <f>SUM(#REF!)</f>
        <v>#REF!</v>
      </c>
      <c r="BS2" s="47" t="e">
        <f>SUM(#REF!)</f>
        <v>#REF!</v>
      </c>
      <c r="BT2" s="47" t="e">
        <f>SUM(#REF!)</f>
        <v>#REF!</v>
      </c>
      <c r="BU2" s="47" t="e">
        <f>SUM(#REF!)</f>
        <v>#REF!</v>
      </c>
      <c r="BV2" s="47" t="e">
        <f>SUM(#REF!)</f>
        <v>#REF!</v>
      </c>
      <c r="BW2" s="47" t="e">
        <f>SUM(#REF!)</f>
        <v>#REF!</v>
      </c>
      <c r="BX2" s="47" t="e">
        <f>#REF!</f>
        <v>#REF!</v>
      </c>
      <c r="BY2" s="47" t="e">
        <f>#REF!</f>
        <v>#REF!</v>
      </c>
    </row>
    <row r="3" spans="2:77" x14ac:dyDescent="0.3">
      <c r="F3" s="48"/>
      <c r="H3" s="48" t="s">
        <v>73</v>
      </c>
      <c r="J3" s="48" t="s">
        <v>73</v>
      </c>
    </row>
    <row r="4" spans="2:77" x14ac:dyDescent="0.3">
      <c r="D4" s="225">
        <v>0.3</v>
      </c>
      <c r="F4" s="50" t="s">
        <v>276</v>
      </c>
      <c r="H4" s="50" t="s">
        <v>89</v>
      </c>
      <c r="J4" s="47" t="s">
        <v>27</v>
      </c>
      <c r="L4" s="233"/>
      <c r="N4" s="47" t="s">
        <v>622</v>
      </c>
    </row>
    <row r="5" spans="2:77" x14ac:dyDescent="0.3">
      <c r="D5" s="225">
        <v>0.5</v>
      </c>
      <c r="H5" s="50" t="s">
        <v>47</v>
      </c>
      <c r="J5" s="47" t="s">
        <v>91</v>
      </c>
      <c r="L5" s="231"/>
      <c r="N5" s="47" t="s">
        <v>623</v>
      </c>
    </row>
    <row r="6" spans="2:77" x14ac:dyDescent="0.3">
      <c r="D6" s="225">
        <v>0.6</v>
      </c>
      <c r="H6" s="47" t="s">
        <v>46</v>
      </c>
      <c r="L6" s="231"/>
      <c r="N6" s="47" t="s">
        <v>117</v>
      </c>
    </row>
    <row r="7" spans="2:77" x14ac:dyDescent="0.3">
      <c r="D7" s="225">
        <v>0.8</v>
      </c>
      <c r="H7" s="47" t="s">
        <v>75</v>
      </c>
      <c r="L7" s="231"/>
      <c r="N7" s="47" t="s">
        <v>804</v>
      </c>
    </row>
    <row r="8" spans="2:77" x14ac:dyDescent="0.3">
      <c r="H8" s="47" t="s">
        <v>45</v>
      </c>
      <c r="L8" s="231"/>
      <c r="N8" s="47" t="s">
        <v>796</v>
      </c>
    </row>
    <row r="9" spans="2:77" x14ac:dyDescent="0.3">
      <c r="H9" s="47" t="s">
        <v>44</v>
      </c>
      <c r="L9" s="231"/>
      <c r="N9" s="47" t="s">
        <v>797</v>
      </c>
    </row>
    <row r="10" spans="2:77" x14ac:dyDescent="0.3">
      <c r="H10" s="47" t="s">
        <v>43</v>
      </c>
      <c r="L10" s="231"/>
      <c r="N10" s="47" t="s">
        <v>798</v>
      </c>
    </row>
    <row r="11" spans="2:77" x14ac:dyDescent="0.3">
      <c r="H11" s="51" t="s">
        <v>73</v>
      </c>
      <c r="L11" s="231"/>
      <c r="N11" s="47" t="s">
        <v>836</v>
      </c>
    </row>
    <row r="12" spans="2:77" x14ac:dyDescent="0.3">
      <c r="L12" s="231"/>
      <c r="N12" s="47" t="s">
        <v>805</v>
      </c>
    </row>
    <row r="13" spans="2:77" x14ac:dyDescent="0.3">
      <c r="B13" s="46"/>
      <c r="D13" s="46" t="s">
        <v>105</v>
      </c>
      <c r="F13" s="46" t="s">
        <v>131</v>
      </c>
      <c r="H13" s="46" t="s">
        <v>99</v>
      </c>
      <c r="J13" s="46" t="s">
        <v>122</v>
      </c>
      <c r="L13" s="231"/>
      <c r="N13" s="47" t="s">
        <v>806</v>
      </c>
    </row>
    <row r="14" spans="2:77" x14ac:dyDescent="0.3">
      <c r="B14" s="51"/>
      <c r="D14" s="51" t="s">
        <v>73</v>
      </c>
      <c r="F14" s="51" t="s">
        <v>73</v>
      </c>
      <c r="H14" s="51" t="s">
        <v>73</v>
      </c>
      <c r="J14" s="51" t="s">
        <v>73</v>
      </c>
      <c r="L14" s="231"/>
      <c r="N14" s="47" t="s">
        <v>807</v>
      </c>
    </row>
    <row r="15" spans="2:77" x14ac:dyDescent="0.3">
      <c r="D15" s="47" t="s">
        <v>93</v>
      </c>
      <c r="F15" s="47" t="s">
        <v>69</v>
      </c>
      <c r="H15" s="47" t="s">
        <v>100</v>
      </c>
      <c r="J15" s="47" t="s">
        <v>788</v>
      </c>
      <c r="L15" s="231"/>
      <c r="N15" s="47" t="s">
        <v>808</v>
      </c>
    </row>
    <row r="16" spans="2:77" x14ac:dyDescent="0.3">
      <c r="D16" s="47" t="s">
        <v>95</v>
      </c>
      <c r="F16" s="47" t="s">
        <v>96</v>
      </c>
      <c r="H16" s="47" t="s">
        <v>249</v>
      </c>
      <c r="J16" s="47" t="s">
        <v>104</v>
      </c>
      <c r="L16" s="231"/>
      <c r="N16" s="47" t="s">
        <v>795</v>
      </c>
    </row>
    <row r="17" spans="2:14" x14ac:dyDescent="0.3">
      <c r="D17" s="47" t="s">
        <v>113</v>
      </c>
      <c r="F17" s="47" t="s">
        <v>68</v>
      </c>
      <c r="H17" s="47" t="s">
        <v>41</v>
      </c>
      <c r="J17" s="47" t="s">
        <v>68</v>
      </c>
      <c r="L17" s="231"/>
      <c r="N17" s="47" t="s">
        <v>405</v>
      </c>
    </row>
    <row r="18" spans="2:14" x14ac:dyDescent="0.3">
      <c r="D18" s="47" t="s">
        <v>107</v>
      </c>
      <c r="F18" s="47" t="s">
        <v>97</v>
      </c>
      <c r="H18" s="47" t="s">
        <v>266</v>
      </c>
      <c r="L18" s="231"/>
      <c r="N18" s="47" t="s">
        <v>799</v>
      </c>
    </row>
    <row r="19" spans="2:14" x14ac:dyDescent="0.3">
      <c r="D19" s="47" t="s">
        <v>94</v>
      </c>
      <c r="F19" s="47" t="s">
        <v>98</v>
      </c>
      <c r="H19" s="47" t="s">
        <v>40</v>
      </c>
      <c r="L19" s="231"/>
      <c r="N19" s="47" t="s">
        <v>800</v>
      </c>
    </row>
    <row r="20" spans="2:14" x14ac:dyDescent="0.3">
      <c r="D20" s="47" t="s">
        <v>111</v>
      </c>
      <c r="F20" s="47" t="s">
        <v>67</v>
      </c>
      <c r="H20" s="47" t="s">
        <v>39</v>
      </c>
      <c r="L20" s="231"/>
      <c r="N20" s="47" t="s">
        <v>801</v>
      </c>
    </row>
    <row r="21" spans="2:14" x14ac:dyDescent="0.3">
      <c r="D21" s="47" t="s">
        <v>112</v>
      </c>
      <c r="H21" s="47" t="s">
        <v>101</v>
      </c>
      <c r="L21" s="231"/>
      <c r="N21" s="47" t="s">
        <v>802</v>
      </c>
    </row>
    <row r="22" spans="2:14" x14ac:dyDescent="0.3">
      <c r="H22" s="47" t="s">
        <v>102</v>
      </c>
      <c r="L22" s="231"/>
      <c r="N22" s="47" t="s">
        <v>118</v>
      </c>
    </row>
    <row r="23" spans="2:14" x14ac:dyDescent="0.3">
      <c r="H23" s="47" t="s">
        <v>70</v>
      </c>
      <c r="L23" s="231"/>
      <c r="N23" s="47" t="s">
        <v>335</v>
      </c>
    </row>
    <row r="24" spans="2:14" x14ac:dyDescent="0.3">
      <c r="H24" s="47" t="s">
        <v>103</v>
      </c>
      <c r="L24" s="231"/>
      <c r="N24" s="47" t="s">
        <v>413</v>
      </c>
    </row>
    <row r="25" spans="2:14" x14ac:dyDescent="0.3">
      <c r="H25" s="47" t="s">
        <v>132</v>
      </c>
      <c r="L25" s="231"/>
    </row>
    <row r="26" spans="2:14" x14ac:dyDescent="0.3">
      <c r="L26" s="231"/>
    </row>
    <row r="27" spans="2:14" x14ac:dyDescent="0.3">
      <c r="B27" s="46" t="s">
        <v>106</v>
      </c>
      <c r="D27" s="46" t="s">
        <v>302</v>
      </c>
      <c r="F27" s="46"/>
      <c r="H27" s="46"/>
      <c r="J27" s="46" t="s">
        <v>119</v>
      </c>
      <c r="L27" s="231"/>
    </row>
    <row r="28" spans="2:14" x14ac:dyDescent="0.3">
      <c r="B28" s="51" t="s">
        <v>73</v>
      </c>
      <c r="F28" s="51"/>
      <c r="J28" s="47" t="s">
        <v>837</v>
      </c>
      <c r="L28" s="231"/>
    </row>
    <row r="29" spans="2:14" x14ac:dyDescent="0.3">
      <c r="B29" s="47" t="s">
        <v>107</v>
      </c>
      <c r="D29" s="47" t="s">
        <v>264</v>
      </c>
      <c r="J29" s="47" t="s">
        <v>104</v>
      </c>
      <c r="L29" s="231"/>
    </row>
    <row r="30" spans="2:14" x14ac:dyDescent="0.3">
      <c r="B30" s="47" t="s">
        <v>108</v>
      </c>
      <c r="D30" s="47" t="s">
        <v>85</v>
      </c>
      <c r="J30" s="47" t="s">
        <v>68</v>
      </c>
      <c r="L30" s="231"/>
    </row>
    <row r="31" spans="2:14" x14ac:dyDescent="0.3">
      <c r="B31" s="47" t="s">
        <v>109</v>
      </c>
      <c r="L31" s="231"/>
    </row>
    <row r="32" spans="2:14" x14ac:dyDescent="0.3">
      <c r="B32" s="47" t="s">
        <v>110</v>
      </c>
      <c r="L32" s="231"/>
    </row>
    <row r="33" spans="2:12" x14ac:dyDescent="0.3">
      <c r="L33" s="231"/>
    </row>
    <row r="34" spans="2:12" x14ac:dyDescent="0.3">
      <c r="L34" s="231"/>
    </row>
    <row r="35" spans="2:12" x14ac:dyDescent="0.3">
      <c r="L35" s="231"/>
    </row>
    <row r="36" spans="2:12" x14ac:dyDescent="0.3">
      <c r="L36" s="231"/>
    </row>
    <row r="37" spans="2:12" x14ac:dyDescent="0.3">
      <c r="L37" s="231"/>
    </row>
    <row r="38" spans="2:12" x14ac:dyDescent="0.3">
      <c r="L38" s="231"/>
    </row>
    <row r="39" spans="2:12" x14ac:dyDescent="0.3">
      <c r="L39" s="231"/>
    </row>
    <row r="40" spans="2:12" x14ac:dyDescent="0.3">
      <c r="B40" s="46"/>
      <c r="D40" s="46"/>
      <c r="F40" s="46" t="s">
        <v>123</v>
      </c>
      <c r="H40" s="46"/>
      <c r="J40" s="46" t="s">
        <v>120</v>
      </c>
      <c r="L40" s="231"/>
    </row>
    <row r="41" spans="2:12" x14ac:dyDescent="0.3">
      <c r="B41" s="51"/>
      <c r="D41" s="51"/>
      <c r="F41" s="51" t="s">
        <v>73</v>
      </c>
      <c r="H41" s="51"/>
      <c r="J41" s="51" t="s">
        <v>73</v>
      </c>
      <c r="L41" s="231"/>
    </row>
    <row r="42" spans="2:12" x14ac:dyDescent="0.3">
      <c r="F42" s="47" t="s">
        <v>124</v>
      </c>
      <c r="J42" s="47" t="s">
        <v>135</v>
      </c>
      <c r="L42" s="231"/>
    </row>
    <row r="43" spans="2:12" x14ac:dyDescent="0.3">
      <c r="F43" s="47" t="s">
        <v>125</v>
      </c>
      <c r="J43" s="47" t="s">
        <v>127</v>
      </c>
      <c r="L43" s="231"/>
    </row>
    <row r="44" spans="2:12" x14ac:dyDescent="0.3">
      <c r="F44" s="47" t="s">
        <v>126</v>
      </c>
      <c r="J44" s="47" t="s">
        <v>128</v>
      </c>
      <c r="L44" s="231">
        <f>+L19</f>
        <v>0</v>
      </c>
    </row>
    <row r="45" spans="2:12" x14ac:dyDescent="0.3">
      <c r="F45" s="47" t="s">
        <v>133</v>
      </c>
      <c r="J45" s="47" t="s">
        <v>129</v>
      </c>
    </row>
    <row r="46" spans="2:12" x14ac:dyDescent="0.3">
      <c r="B46" s="46"/>
      <c r="J46" s="47" t="s">
        <v>13</v>
      </c>
    </row>
    <row r="47" spans="2:12" x14ac:dyDescent="0.3">
      <c r="B47" s="51"/>
    </row>
    <row r="48" spans="2:12" x14ac:dyDescent="0.3">
      <c r="H48" s="46"/>
      <c r="J48" s="46" t="s">
        <v>121</v>
      </c>
    </row>
    <row r="50" spans="2:10" x14ac:dyDescent="0.3">
      <c r="J50" s="47" t="s">
        <v>135</v>
      </c>
    </row>
    <row r="51" spans="2:10" x14ac:dyDescent="0.3">
      <c r="B51" s="46"/>
      <c r="J51" s="47" t="s">
        <v>130</v>
      </c>
    </row>
    <row r="52" spans="2:10" x14ac:dyDescent="0.3">
      <c r="J52" s="47" t="s">
        <v>13</v>
      </c>
    </row>
    <row r="87" spans="3:8" ht="15.5" x14ac:dyDescent="0.35">
      <c r="C87" s="190"/>
      <c r="D87" s="184"/>
      <c r="F87" s="184"/>
      <c r="H87" s="226"/>
    </row>
    <row r="88" spans="3:8" ht="15.5" x14ac:dyDescent="0.35">
      <c r="D88" s="183"/>
      <c r="E88" s="190"/>
      <c r="F88" s="183"/>
    </row>
    <row r="89" spans="3:8" ht="15.5" x14ac:dyDescent="0.35">
      <c r="D89" s="37"/>
      <c r="E89" s="190"/>
    </row>
    <row r="90" spans="3:8" ht="15.5" x14ac:dyDescent="0.35">
      <c r="E90" s="190"/>
    </row>
    <row r="91" spans="3:8" ht="15.5" x14ac:dyDescent="0.35">
      <c r="E91" s="190"/>
    </row>
    <row r="92" spans="3:8" ht="15.5" x14ac:dyDescent="0.35">
      <c r="E92" s="190"/>
    </row>
    <row r="93" spans="3:8" ht="15.5" x14ac:dyDescent="0.35">
      <c r="E93" s="190"/>
    </row>
    <row r="94" spans="3:8" ht="15.5" x14ac:dyDescent="0.35">
      <c r="E94" s="190"/>
    </row>
    <row r="95" spans="3:8" ht="15.5" x14ac:dyDescent="0.35">
      <c r="E95" s="190"/>
    </row>
    <row r="96" spans="3:8" ht="15.5" x14ac:dyDescent="0.35">
      <c r="E96" s="190"/>
    </row>
    <row r="97" spans="4:6" ht="15.5" x14ac:dyDescent="0.35">
      <c r="E97" s="190"/>
    </row>
    <row r="98" spans="4:6" ht="15.5" x14ac:dyDescent="0.35">
      <c r="E98" s="190"/>
    </row>
    <row r="99" spans="4:6" ht="15.5" x14ac:dyDescent="0.35">
      <c r="E99" s="190"/>
    </row>
    <row r="100" spans="4:6" ht="15.5" x14ac:dyDescent="0.35">
      <c r="E100" s="190"/>
    </row>
    <row r="101" spans="4:6" ht="15.5" x14ac:dyDescent="0.35">
      <c r="E101" s="190"/>
    </row>
    <row r="102" spans="4:6" ht="15.5" x14ac:dyDescent="0.35">
      <c r="E102" s="190"/>
    </row>
    <row r="103" spans="4:6" ht="15.5" x14ac:dyDescent="0.35">
      <c r="E103" s="190"/>
    </row>
    <row r="104" spans="4:6" ht="15.5" x14ac:dyDescent="0.35">
      <c r="E104" s="190"/>
    </row>
    <row r="105" spans="4:6" ht="15.5" x14ac:dyDescent="0.35">
      <c r="E105" s="190"/>
    </row>
    <row r="106" spans="4:6" ht="15.5" x14ac:dyDescent="0.35">
      <c r="D106" s="52"/>
      <c r="E106" s="190"/>
    </row>
    <row r="107" spans="4:6" ht="15.5" x14ac:dyDescent="0.35">
      <c r="D107" s="37"/>
      <c r="E107" s="190"/>
    </row>
    <row r="108" spans="4:6" ht="15.5" x14ac:dyDescent="0.35">
      <c r="D108" s="76"/>
      <c r="E108" s="190"/>
    </row>
    <row r="109" spans="4:6" ht="15.5" x14ac:dyDescent="0.35">
      <c r="D109" s="76"/>
      <c r="E109" s="190"/>
    </row>
    <row r="110" spans="4:6" ht="15.5" x14ac:dyDescent="0.35">
      <c r="D110" s="76"/>
      <c r="E110" s="190"/>
    </row>
    <row r="111" spans="4:6" ht="15.5" x14ac:dyDescent="0.35">
      <c r="D111" s="76"/>
      <c r="E111" s="190"/>
    </row>
    <row r="112" spans="4:6" ht="15.5" x14ac:dyDescent="0.35">
      <c r="D112" s="76"/>
      <c r="E112" s="190"/>
      <c r="F112" s="77"/>
    </row>
  </sheetData>
  <sheetProtection selectLockedCells="1" selectUnlockedCells="1"/>
  <customSheetViews>
    <customSheetView guid="{996927AF-2CA0-4EA7-84FB-22D43C3670BC}" state="hidden">
      <selection activeCell="K23" sqref="K23"/>
      <pageMargins left="0.7" right="0.7" top="0.75" bottom="0.75" header="0.3" footer="0.3"/>
      <pageSetup orientation="portrait" r:id="rId1"/>
    </customSheetView>
    <customSheetView guid="{11E1F5E4-CB48-4800-8BCA-5A4C7651C477}" state="hidden">
      <selection activeCell="C11" sqref="C11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7" right="0.7" top="0.75" bottom="0.75" header="0.3" footer="0.3"/>
      <pageSetup orientation="portrait" r:id="rId2"/>
    </customSheetView>
    <customSheetView guid="{DA068714-31DE-453E-8066-83B45426A1B0}" state="hidden">
      <selection activeCell="C11" sqref="C11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7" right="0.7" top="0.75" bottom="0.75" header="0.3" footer="0.3"/>
      <pageSetup orientation="portrait" r:id="rId3"/>
    </customSheetView>
    <customSheetView guid="{27CD3F9E-A8F8-459C-9542-E3A25AF49F0F}" state="hidden">
      <selection activeCell="K23" sqref="K23"/>
      <pageMargins left="0.7" right="0.7" top="0.75" bottom="0.75" header="0.3" footer="0.3"/>
      <pageSetup orientation="portrait" r:id="rId4"/>
    </customSheetView>
  </customSheetViews>
  <pageMargins left="0.7" right="0.7" top="0.75" bottom="0.75" header="0.3" footer="0.3"/>
  <pageSetup orientation="portrait"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B79"/>
  <sheetViews>
    <sheetView topLeftCell="A60" zoomScale="90" zoomScaleNormal="90" zoomScaleSheetLayoutView="100" workbookViewId="0">
      <selection activeCell="B1" sqref="B1"/>
    </sheetView>
    <sheetView workbookViewId="1"/>
  </sheetViews>
  <sheetFormatPr defaultRowHeight="14.5" x14ac:dyDescent="0.35"/>
  <cols>
    <col min="1" max="1" width="11.54296875" customWidth="1"/>
    <col min="2" max="2" width="62.81640625" customWidth="1"/>
    <col min="11" max="11" width="9.1796875" customWidth="1"/>
    <col min="12" max="12" width="9.453125" customWidth="1"/>
  </cols>
  <sheetData>
    <row r="1" spans="1:2" x14ac:dyDescent="0.35">
      <c r="A1" t="s">
        <v>619</v>
      </c>
    </row>
    <row r="3" spans="1:2" x14ac:dyDescent="0.35">
      <c r="A3" s="453">
        <v>44427</v>
      </c>
      <c r="B3" t="s">
        <v>620</v>
      </c>
    </row>
    <row r="4" spans="1:2" x14ac:dyDescent="0.35">
      <c r="B4" t="s">
        <v>621</v>
      </c>
    </row>
    <row r="5" spans="1:2" x14ac:dyDescent="0.35">
      <c r="B5" t="s">
        <v>624</v>
      </c>
    </row>
    <row r="6" spans="1:2" x14ac:dyDescent="0.35">
      <c r="B6" t="s">
        <v>625</v>
      </c>
    </row>
    <row r="7" spans="1:2" x14ac:dyDescent="0.35">
      <c r="B7" t="s">
        <v>627</v>
      </c>
    </row>
    <row r="9" spans="1:2" x14ac:dyDescent="0.35">
      <c r="A9" s="453">
        <v>44436</v>
      </c>
      <c r="B9" t="s">
        <v>661</v>
      </c>
    </row>
    <row r="10" spans="1:2" x14ac:dyDescent="0.35">
      <c r="B10" t="s">
        <v>662</v>
      </c>
    </row>
    <row r="11" spans="1:2" x14ac:dyDescent="0.35">
      <c r="B11" t="s">
        <v>663</v>
      </c>
    </row>
    <row r="12" spans="1:2" x14ac:dyDescent="0.35">
      <c r="B12" t="s">
        <v>664</v>
      </c>
    </row>
    <row r="14" spans="1:2" x14ac:dyDescent="0.35">
      <c r="A14" s="453">
        <v>44439</v>
      </c>
      <c r="B14" t="s">
        <v>661</v>
      </c>
    </row>
    <row r="15" spans="1:2" x14ac:dyDescent="0.35">
      <c r="B15" t="s">
        <v>678</v>
      </c>
    </row>
    <row r="16" spans="1:2" x14ac:dyDescent="0.35">
      <c r="B16" t="s">
        <v>679</v>
      </c>
    </row>
    <row r="17" spans="1:2" x14ac:dyDescent="0.35">
      <c r="B17" t="s">
        <v>763</v>
      </c>
    </row>
    <row r="18" spans="1:2" x14ac:dyDescent="0.35">
      <c r="B18" t="s">
        <v>681</v>
      </c>
    </row>
    <row r="19" spans="1:2" x14ac:dyDescent="0.35">
      <c r="B19" t="s">
        <v>682</v>
      </c>
    </row>
    <row r="20" spans="1:2" x14ac:dyDescent="0.35">
      <c r="B20" t="s">
        <v>712</v>
      </c>
    </row>
    <row r="21" spans="1:2" x14ac:dyDescent="0.35">
      <c r="B21" t="s">
        <v>714</v>
      </c>
    </row>
    <row r="22" spans="1:2" x14ac:dyDescent="0.35">
      <c r="B22" t="s">
        <v>717</v>
      </c>
    </row>
    <row r="23" spans="1:2" x14ac:dyDescent="0.35">
      <c r="B23" t="s">
        <v>718</v>
      </c>
    </row>
    <row r="24" spans="1:2" x14ac:dyDescent="0.35">
      <c r="B24" t="s">
        <v>753</v>
      </c>
    </row>
    <row r="25" spans="1:2" x14ac:dyDescent="0.35">
      <c r="B25" t="s">
        <v>754</v>
      </c>
    </row>
    <row r="26" spans="1:2" x14ac:dyDescent="0.35">
      <c r="B26" t="s">
        <v>757</v>
      </c>
    </row>
    <row r="27" spans="1:2" x14ac:dyDescent="0.35">
      <c r="B27" t="s">
        <v>761</v>
      </c>
    </row>
    <row r="28" spans="1:2" x14ac:dyDescent="0.35">
      <c r="B28" t="s">
        <v>762</v>
      </c>
    </row>
    <row r="30" spans="1:2" x14ac:dyDescent="0.35">
      <c r="A30" s="453">
        <v>44441</v>
      </c>
      <c r="B30" t="s">
        <v>758</v>
      </c>
    </row>
    <row r="31" spans="1:2" x14ac:dyDescent="0.35">
      <c r="B31" t="s">
        <v>759</v>
      </c>
    </row>
    <row r="32" spans="1:2" x14ac:dyDescent="0.35">
      <c r="B32" t="s">
        <v>760</v>
      </c>
    </row>
    <row r="33" spans="1:2" x14ac:dyDescent="0.35">
      <c r="B33" t="s">
        <v>764</v>
      </c>
    </row>
    <row r="35" spans="1:2" x14ac:dyDescent="0.35">
      <c r="A35" s="453">
        <v>44490</v>
      </c>
      <c r="B35" t="s">
        <v>778</v>
      </c>
    </row>
    <row r="37" spans="1:2" x14ac:dyDescent="0.35">
      <c r="A37" s="453">
        <v>44509</v>
      </c>
      <c r="B37" t="s">
        <v>779</v>
      </c>
    </row>
    <row r="38" spans="1:2" x14ac:dyDescent="0.35">
      <c r="B38" t="s">
        <v>780</v>
      </c>
    </row>
    <row r="39" spans="1:2" x14ac:dyDescent="0.35">
      <c r="B39" t="s">
        <v>782</v>
      </c>
    </row>
    <row r="40" spans="1:2" x14ac:dyDescent="0.35">
      <c r="B40" t="s">
        <v>781</v>
      </c>
    </row>
    <row r="41" spans="1:2" x14ac:dyDescent="0.35">
      <c r="B41" t="s">
        <v>783</v>
      </c>
    </row>
    <row r="42" spans="1:2" x14ac:dyDescent="0.35">
      <c r="B42" t="s">
        <v>784</v>
      </c>
    </row>
    <row r="43" spans="1:2" x14ac:dyDescent="0.35">
      <c r="B43" t="s">
        <v>787</v>
      </c>
    </row>
    <row r="44" spans="1:2" x14ac:dyDescent="0.35">
      <c r="B44" t="s">
        <v>789</v>
      </c>
    </row>
    <row r="45" spans="1:2" x14ac:dyDescent="0.35">
      <c r="B45" t="s">
        <v>790</v>
      </c>
    </row>
    <row r="47" spans="1:2" x14ac:dyDescent="0.35">
      <c r="A47" s="453">
        <v>44512</v>
      </c>
      <c r="B47" t="s">
        <v>791</v>
      </c>
    </row>
    <row r="48" spans="1:2" x14ac:dyDescent="0.35">
      <c r="B48" t="s">
        <v>792</v>
      </c>
    </row>
    <row r="49" spans="1:2" x14ac:dyDescent="0.35">
      <c r="B49" t="s">
        <v>793</v>
      </c>
    </row>
    <row r="50" spans="1:2" x14ac:dyDescent="0.35">
      <c r="B50" t="s">
        <v>794</v>
      </c>
    </row>
    <row r="52" spans="1:2" x14ac:dyDescent="0.35">
      <c r="A52" s="453">
        <v>44550</v>
      </c>
      <c r="B52" t="s">
        <v>803</v>
      </c>
    </row>
    <row r="53" spans="1:2" x14ac:dyDescent="0.35">
      <c r="B53" t="s">
        <v>810</v>
      </c>
    </row>
    <row r="54" spans="1:2" x14ac:dyDescent="0.35">
      <c r="B54" t="s">
        <v>811</v>
      </c>
    </row>
    <row r="55" spans="1:2" x14ac:dyDescent="0.35">
      <c r="B55" t="s">
        <v>812</v>
      </c>
    </row>
    <row r="57" spans="1:2" x14ac:dyDescent="0.35">
      <c r="A57" s="453">
        <v>44557</v>
      </c>
      <c r="B57" t="s">
        <v>814</v>
      </c>
    </row>
    <row r="58" spans="1:2" x14ac:dyDescent="0.35">
      <c r="B58" t="s">
        <v>831</v>
      </c>
    </row>
    <row r="59" spans="1:2" x14ac:dyDescent="0.35">
      <c r="B59" t="s">
        <v>823</v>
      </c>
    </row>
    <row r="60" spans="1:2" x14ac:dyDescent="0.35">
      <c r="B60" t="s">
        <v>824</v>
      </c>
    </row>
    <row r="61" spans="1:2" x14ac:dyDescent="0.35">
      <c r="B61" t="s">
        <v>825</v>
      </c>
    </row>
    <row r="62" spans="1:2" x14ac:dyDescent="0.35">
      <c r="B62" t="s">
        <v>826</v>
      </c>
    </row>
    <row r="63" spans="1:2" x14ac:dyDescent="0.35">
      <c r="B63" t="s">
        <v>827</v>
      </c>
    </row>
    <row r="64" spans="1:2" x14ac:dyDescent="0.35">
      <c r="B64" t="s">
        <v>833</v>
      </c>
    </row>
    <row r="65" spans="1:2" x14ac:dyDescent="0.35">
      <c r="B65" t="s">
        <v>834</v>
      </c>
    </row>
    <row r="67" spans="1:2" x14ac:dyDescent="0.35">
      <c r="A67" s="453">
        <v>45204</v>
      </c>
      <c r="B67" t="s">
        <v>853</v>
      </c>
    </row>
    <row r="68" spans="1:2" x14ac:dyDescent="0.35">
      <c r="B68" t="s">
        <v>854</v>
      </c>
    </row>
    <row r="69" spans="1:2" x14ac:dyDescent="0.35">
      <c r="B69" t="s">
        <v>855</v>
      </c>
    </row>
    <row r="70" spans="1:2" x14ac:dyDescent="0.35">
      <c r="B70" t="s">
        <v>856</v>
      </c>
    </row>
    <row r="71" spans="1:2" x14ac:dyDescent="0.35">
      <c r="B71" t="s">
        <v>857</v>
      </c>
    </row>
    <row r="72" spans="1:2" x14ac:dyDescent="0.35">
      <c r="B72" t="s">
        <v>864</v>
      </c>
    </row>
    <row r="73" spans="1:2" x14ac:dyDescent="0.35">
      <c r="B73" t="s">
        <v>865</v>
      </c>
    </row>
    <row r="74" spans="1:2" x14ac:dyDescent="0.35">
      <c r="B74" t="s">
        <v>866</v>
      </c>
    </row>
    <row r="75" spans="1:2" x14ac:dyDescent="0.35">
      <c r="B75" t="s">
        <v>867</v>
      </c>
    </row>
    <row r="76" spans="1:2" x14ac:dyDescent="0.35">
      <c r="B76" t="s">
        <v>871</v>
      </c>
    </row>
    <row r="77" spans="1:2" x14ac:dyDescent="0.35">
      <c r="B77" t="s">
        <v>881</v>
      </c>
    </row>
    <row r="78" spans="1:2" x14ac:dyDescent="0.35">
      <c r="B78" t="s">
        <v>880</v>
      </c>
    </row>
    <row r="79" spans="1:2" x14ac:dyDescent="0.35">
      <c r="B79" t="s">
        <v>917</v>
      </c>
    </row>
  </sheetData>
  <customSheetViews>
    <customSheetView guid="{996927AF-2CA0-4EA7-84FB-22D43C3670BC}" scale="60" showPageBreaks="1" printArea="1" view="pageBreakPreview">
      <selection activeCell="K42" sqref="K42"/>
      <pageMargins left="0.7" right="0.7" top="0.75" bottom="0.75" header="0.3" footer="0.3"/>
      <pageSetup scale="89" orientation="portrait" r:id="rId1"/>
    </customSheetView>
    <customSheetView guid="{27CD3F9E-A8F8-459C-9542-E3A25AF49F0F}" showPageBreaks="1" printArea="1" view="pageBreakPreview">
      <selection activeCell="N1" sqref="N1:N1048576"/>
      <pageMargins left="0.7" right="0.7" top="0.75" bottom="0.75" header="0.3" footer="0.3"/>
      <pageSetup scale="89" orientation="portrait" r:id="rId2"/>
    </customSheetView>
  </customSheetViews>
  <pageMargins left="0.7" right="0.7" top="0.75" bottom="0.75" header="0.3" footer="0.3"/>
  <pageSetup scale="8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Instructions</vt:lpstr>
      <vt:lpstr>A_Description and Fund Request</vt:lpstr>
      <vt:lpstr>B_PPA Checklist by Program</vt:lpstr>
      <vt:lpstr>C_Site</vt:lpstr>
      <vt:lpstr>D_Dev Team</vt:lpstr>
      <vt:lpstr>E_Organizational Chart</vt:lpstr>
      <vt:lpstr>F_Population and Services</vt:lpstr>
      <vt:lpstr>G_Unit Mix</vt:lpstr>
      <vt:lpstr>H_Sources_Uses</vt:lpstr>
      <vt:lpstr>I_Operating Pro Forma</vt:lpstr>
      <vt:lpstr>Construction Lookup Table</vt:lpstr>
      <vt:lpstr>psCover</vt:lpstr>
      <vt:lpstr>PPA ps1</vt:lpstr>
      <vt:lpstr>PPA ps2</vt:lpstr>
      <vt:lpstr>PPA ps3</vt:lpstr>
      <vt:lpstr>PPA ps4</vt:lpstr>
      <vt:lpstr>Data</vt:lpstr>
      <vt:lpstr>Change Log</vt:lpstr>
      <vt:lpstr>'A_Description and Fund Request'!Print_Area</vt:lpstr>
      <vt:lpstr>'B_PPA Checklist by Program'!Print_Area</vt:lpstr>
      <vt:lpstr>C_Site!Print_Area</vt:lpstr>
      <vt:lpstr>'Construction Lookup Table'!Print_Area</vt:lpstr>
      <vt:lpstr>'D_Dev Team'!Print_Area</vt:lpstr>
      <vt:lpstr>'E_Organizational Chart'!Print_Area</vt:lpstr>
      <vt:lpstr>'F_Population and Services'!Print_Area</vt:lpstr>
      <vt:lpstr>'G_Unit Mix'!Print_Area</vt:lpstr>
      <vt:lpstr>H_Sources_Uses!Print_Area</vt:lpstr>
      <vt:lpstr>'I_Operating Pro Forma'!Print_Area</vt:lpstr>
      <vt:lpstr>Instructions!Print_Area</vt:lpstr>
      <vt:lpstr>'PPA ps1'!Print_Area</vt:lpstr>
      <vt:lpstr>'PPA ps2'!Print_Area</vt:lpstr>
      <vt:lpstr>'PPA ps3'!Print_Area</vt:lpstr>
      <vt:lpstr>'PPA ps4'!Print_Area</vt:lpstr>
      <vt:lpstr>psCover!Print_Area</vt:lpstr>
      <vt:lpstr>'I_Operating Pro Forma'!Print_Titles</vt:lpstr>
      <vt:lpstr>ps3RentalType</vt:lpstr>
    </vt:vector>
  </TitlesOfParts>
  <Company>Illinois Housing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arogers</dc:creator>
  <cp:lastModifiedBy>Evan Ponder</cp:lastModifiedBy>
  <cp:lastPrinted>2024-08-16T16:24:46Z</cp:lastPrinted>
  <dcterms:created xsi:type="dcterms:W3CDTF">2011-12-29T15:12:07Z</dcterms:created>
  <dcterms:modified xsi:type="dcterms:W3CDTF">2024-08-20T13:27:03Z</dcterms:modified>
</cp:coreProperties>
</file>